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activeTab="0"/>
  </bookViews>
  <sheets>
    <sheet name="Instructions" sheetId="1" r:id="rId1"/>
    <sheet name="4.1.6.1 Luminance range" sheetId="2" r:id="rId2"/>
    <sheet name="4.1.6.2 DICOM GSDF" sheetId="3" r:id="rId3"/>
    <sheet name="4.1.7 Luminance uniformity" sheetId="4" r:id="rId4"/>
  </sheets>
  <definedNames/>
  <calcPr fullCalcOnLoad="1"/>
</workbook>
</file>

<file path=xl/sharedStrings.xml><?xml version="1.0" encoding="utf-8"?>
<sst xmlns="http://schemas.openxmlformats.org/spreadsheetml/2006/main" count="114" uniqueCount="48">
  <si>
    <t>Luminance</t>
  </si>
  <si>
    <t>j(L)</t>
  </si>
  <si>
    <t>p-value</t>
  </si>
  <si>
    <t>JND</t>
  </si>
  <si>
    <t>dL/L</t>
  </si>
  <si>
    <t>a:</t>
  </si>
  <si>
    <t>b:</t>
  </si>
  <si>
    <t>TG18-LN12-#</t>
  </si>
  <si>
    <t>L</t>
  </si>
  <si>
    <t>+10%</t>
  </si>
  <si>
    <t>-10%</t>
  </si>
  <si>
    <t>monitor</t>
  </si>
  <si>
    <t>left</t>
  </si>
  <si>
    <t>right</t>
  </si>
  <si>
    <t>upper left</t>
  </si>
  <si>
    <t>max. luminance deviation:</t>
  </si>
  <si>
    <t>%</t>
  </si>
  <si>
    <t>upper right</t>
  </si>
  <si>
    <t>centre</t>
  </si>
  <si>
    <t>bottom left</t>
  </si>
  <si>
    <t>bottom right</t>
  </si>
  <si>
    <t>TG18_UNL10:</t>
  </si>
  <si>
    <t>TG18_UNL80:</t>
  </si>
  <si>
    <t>Cd/m2</t>
  </si>
  <si>
    <t>Left Monitor:</t>
  </si>
  <si>
    <t>Measured luminance values:</t>
  </si>
  <si>
    <t>testpattern</t>
  </si>
  <si>
    <t>DICOM 3.14 standard:</t>
  </si>
  <si>
    <t>Result contrast response left monitor:</t>
  </si>
  <si>
    <t>Right Monitor:</t>
  </si>
  <si>
    <t>Result contrast response right monitor:</t>
  </si>
  <si>
    <t>lineair relation between p-value and JND:</t>
  </si>
  <si>
    <t>deviation compared</t>
  </si>
  <si>
    <t>to DICOM (%)</t>
  </si>
  <si>
    <t>Lmax</t>
  </si>
  <si>
    <t>Luminance ratio</t>
  </si>
  <si>
    <t>Lmin</t>
  </si>
  <si>
    <t>Left monitor:</t>
  </si>
  <si>
    <t>Right monitor:</t>
  </si>
  <si>
    <t>Difference between left and right monitors:</t>
  </si>
  <si>
    <t>difference (%)</t>
  </si>
  <si>
    <t>-</t>
  </si>
  <si>
    <t>Result relation between p-value and JND-index:</t>
  </si>
  <si>
    <t>Lmax and Lmin:</t>
  </si>
  <si>
    <t>4.1.6.1 Luminance range</t>
  </si>
  <si>
    <t>use measurement of 4.1.6.2 DICOM Greyscale Standard Display Function</t>
  </si>
  <si>
    <t>4.1.7 Luminance uniformity</t>
  </si>
  <si>
    <t>4.1.6.2 DICOM Grayscale Standard Display Function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</si>
</sst>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0.0"/>
    <numFmt numFmtId="187" formatCode="0.000"/>
    <numFmt numFmtId="188" formatCode="0.0000"/>
    <numFmt numFmtId="189" formatCode="0.00000"/>
    <numFmt numFmtId="190" formatCode="0.000000"/>
    <numFmt numFmtId="191" formatCode="0.0000000"/>
    <numFmt numFmtId="192" formatCode="0.00000000"/>
  </numFmts>
  <fonts count="11">
    <font>
      <sz val="10"/>
      <name val="Arial"/>
      <family val="0"/>
    </font>
    <font>
      <b/>
      <sz val="10"/>
      <name val="Arial"/>
      <family val="0"/>
    </font>
    <font>
      <sz val="10"/>
      <color indexed="8"/>
      <name val="Albany"/>
      <family val="2"/>
    </font>
    <font>
      <b/>
      <sz val="10"/>
      <color indexed="8"/>
      <name val="Arial"/>
      <family val="2"/>
    </font>
    <font>
      <sz val="10"/>
      <color indexed="8"/>
      <name val="Arial"/>
      <family val="2"/>
    </font>
    <font>
      <b/>
      <u val="single"/>
      <sz val="10"/>
      <color indexed="8"/>
      <name val="Arial"/>
      <family val="2"/>
    </font>
    <font>
      <sz val="9.5"/>
      <name val="Arial"/>
      <family val="0"/>
    </font>
    <font>
      <b/>
      <sz val="9.5"/>
      <name val="Arial"/>
      <family val="0"/>
    </font>
    <font>
      <b/>
      <u val="single"/>
      <sz val="10"/>
      <name val="Arial"/>
      <family val="2"/>
    </font>
    <font>
      <sz val="15"/>
      <name val="Arial"/>
      <family val="0"/>
    </font>
    <font>
      <b/>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2" fillId="0" borderId="0" xfId="0" applyAlignment="1">
      <alignment horizontal="center"/>
    </xf>
    <xf numFmtId="0" fontId="3" fillId="2" borderId="0" xfId="0" applyFont="1" applyFill="1" applyAlignment="1">
      <alignment horizontal="left"/>
    </xf>
    <xf numFmtId="0" fontId="2" fillId="2" borderId="0" xfId="0" applyFill="1" applyAlignment="1">
      <alignment horizontal="center"/>
    </xf>
    <xf numFmtId="0" fontId="2" fillId="2" borderId="0" xfId="0" applyFill="1" applyAlignment="1">
      <alignment horizontal="left"/>
    </xf>
    <xf numFmtId="0" fontId="2" fillId="2" borderId="0" xfId="0" applyFont="1" applyFill="1" applyAlignment="1">
      <alignment horizontal="center"/>
    </xf>
    <xf numFmtId="0" fontId="2" fillId="2" borderId="0" xfId="0" applyFill="1" applyAlignment="1">
      <alignment horizontal="center"/>
    </xf>
    <xf numFmtId="0" fontId="2" fillId="2" borderId="0" xfId="0" applyFont="1" applyFill="1" applyAlignment="1">
      <alignment horizontal="center"/>
    </xf>
    <xf numFmtId="0" fontId="0" fillId="3" borderId="0" xfId="0" applyFill="1" applyAlignment="1">
      <alignment horizontal="center"/>
    </xf>
    <xf numFmtId="0" fontId="0" fillId="3" borderId="0" xfId="0" applyFill="1" applyAlignment="1">
      <alignment/>
    </xf>
    <xf numFmtId="0" fontId="1" fillId="3" borderId="0" xfId="0" applyFont="1" applyFill="1" applyAlignment="1">
      <alignment/>
    </xf>
    <xf numFmtId="0" fontId="2" fillId="2" borderId="0" xfId="0" applyFont="1" applyFill="1" applyBorder="1" applyAlignment="1">
      <alignment horizontal="center"/>
    </xf>
    <xf numFmtId="0" fontId="2" fillId="2" borderId="0" xfId="0" applyNumberFormat="1" applyFill="1" applyAlignment="1">
      <alignment horizontal="center"/>
    </xf>
    <xf numFmtId="0" fontId="0" fillId="3" borderId="0" xfId="0" applyNumberFormat="1" applyFill="1" applyAlignment="1">
      <alignment/>
    </xf>
    <xf numFmtId="0" fontId="2" fillId="2" borderId="0" xfId="0" applyNumberFormat="1" applyFont="1" applyFill="1" applyAlignment="1">
      <alignment horizontal="center"/>
    </xf>
    <xf numFmtId="0" fontId="2" fillId="2" borderId="0" xfId="0" applyNumberFormat="1" applyFont="1" applyFill="1" applyBorder="1" applyAlignment="1">
      <alignment horizontal="center"/>
    </xf>
    <xf numFmtId="0" fontId="0" fillId="3" borderId="0" xfId="0" applyFill="1" applyAlignment="1">
      <alignment horizontal="right"/>
    </xf>
    <xf numFmtId="0" fontId="2" fillId="2" borderId="0" xfId="0" applyNumberFormat="1" applyFont="1" applyFill="1" applyBorder="1" applyAlignment="1">
      <alignment horizontal="center"/>
    </xf>
    <xf numFmtId="0" fontId="2" fillId="2" borderId="0" xfId="0" applyFill="1" applyBorder="1" applyAlignment="1">
      <alignment horizontal="center"/>
    </xf>
    <xf numFmtId="186" fontId="0" fillId="3" borderId="0" xfId="0" applyNumberFormat="1" applyFill="1" applyAlignment="1">
      <alignment/>
    </xf>
    <xf numFmtId="0" fontId="3" fillId="2" borderId="0" xfId="0" applyFont="1" applyFill="1" applyAlignment="1">
      <alignment horizontal="left"/>
    </xf>
    <xf numFmtId="0" fontId="5" fillId="2" borderId="0" xfId="0" applyFont="1" applyFill="1" applyAlignment="1">
      <alignment horizontal="left"/>
    </xf>
    <xf numFmtId="187" fontId="2" fillId="2" borderId="0" xfId="0" applyNumberFormat="1" applyFill="1" applyBorder="1" applyAlignment="1">
      <alignment horizontal="center"/>
    </xf>
    <xf numFmtId="187" fontId="2" fillId="2" borderId="0" xfId="0" applyNumberFormat="1" applyFill="1" applyAlignment="1">
      <alignment horizontal="center"/>
    </xf>
    <xf numFmtId="186" fontId="2" fillId="2" borderId="0" xfId="0" applyNumberFormat="1" applyFill="1" applyAlignment="1">
      <alignment horizontal="center"/>
    </xf>
    <xf numFmtId="2" fontId="3" fillId="2" borderId="0" xfId="0" applyNumberFormat="1" applyFont="1" applyFill="1" applyBorder="1" applyAlignment="1">
      <alignment horizontal="center"/>
    </xf>
    <xf numFmtId="2" fontId="4" fillId="2" borderId="0" xfId="0" applyNumberFormat="1" applyFont="1" applyFill="1" applyBorder="1" applyAlignment="1">
      <alignment horizontal="center"/>
    </xf>
    <xf numFmtId="187" fontId="0" fillId="3" borderId="0" xfId="0" applyNumberFormat="1" applyFill="1" applyAlignment="1">
      <alignment/>
    </xf>
    <xf numFmtId="0" fontId="0" fillId="3" borderId="0" xfId="0" applyFill="1" applyAlignment="1" quotePrefix="1">
      <alignment horizontal="center"/>
    </xf>
    <xf numFmtId="0" fontId="8" fillId="3" borderId="0" xfId="0" applyFont="1" applyFill="1" applyAlignment="1">
      <alignment/>
    </xf>
    <xf numFmtId="186" fontId="0" fillId="3" borderId="0" xfId="0" applyNumberFormat="1" applyFill="1" applyAlignment="1">
      <alignment horizontal="right"/>
    </xf>
    <xf numFmtId="0" fontId="0" fillId="0" borderId="0" xfId="0" applyFill="1" applyAlignment="1">
      <alignment/>
    </xf>
    <xf numFmtId="0" fontId="0" fillId="3" borderId="0" xfId="0" applyFill="1" applyBorder="1" applyAlignment="1">
      <alignment/>
    </xf>
    <xf numFmtId="2" fontId="0" fillId="3" borderId="0" xfId="0" applyNumberFormat="1" applyFill="1" applyBorder="1" applyAlignment="1">
      <alignment/>
    </xf>
    <xf numFmtId="0" fontId="8" fillId="3" borderId="0" xfId="0" applyFont="1" applyFill="1" applyBorder="1" applyAlignment="1">
      <alignment/>
    </xf>
    <xf numFmtId="0" fontId="8" fillId="0" borderId="0" xfId="0" applyFont="1" applyAlignment="1">
      <alignment/>
    </xf>
    <xf numFmtId="0" fontId="3" fillId="0" borderId="0" xfId="0" applyFont="1" applyFill="1" applyAlignment="1">
      <alignment horizontal="left"/>
    </xf>
    <xf numFmtId="0" fontId="2" fillId="0" borderId="0" xfId="0" applyFill="1" applyAlignment="1">
      <alignment horizontal="center"/>
    </xf>
    <xf numFmtId="0" fontId="1" fillId="0" borderId="0" xfId="0" applyFont="1" applyFill="1" applyAlignment="1">
      <alignment/>
    </xf>
    <xf numFmtId="0" fontId="2"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horizontal="center"/>
      <protection locked="0"/>
    </xf>
    <xf numFmtId="0" fontId="0" fillId="3" borderId="0" xfId="0"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75"/>
          <c:y val="0.031"/>
          <c:w val="0.78"/>
          <c:h val="0.86725"/>
        </c:manualLayout>
      </c:layout>
      <c:scatterChart>
        <c:scatterStyle val="smoothMarker"/>
        <c:varyColors val="0"/>
        <c:ser>
          <c:idx val="0"/>
          <c:order val="0"/>
          <c:tx>
            <c:v>left monitor</c:v>
          </c:tx>
          <c:spPr>
            <a:ln w="3175">
              <a:noFill/>
            </a:ln>
          </c:spPr>
          <c:extLst>
            <c:ext xmlns:c14="http://schemas.microsoft.com/office/drawing/2007/8/2/chart" uri="{6F2FDCE9-48DA-4B69-8628-5D25D57E5C99}">
              <c14:invertSolidFillFmt>
                <c14:spPr>
                  <a:solidFill>
                    <a:srgbClr val="000000"/>
                  </a:solidFill>
                </c14:spPr>
              </c14:invertSolidFillFmt>
            </c:ext>
          </c:extLst>
          <c:xVal>
            <c:numRef>
              <c:f>'4.1.6.2 DICOM GSDF'!$B$10:$B$26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GSDF'!$F$10:$F$26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2"/>
          <c:order val="1"/>
          <c:tx>
            <c:v>DICOM 3.14</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GSDF'!$J$10:$J$26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GSDF'!$M$10:$M$26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1"/>
          <c:order val="2"/>
          <c:tx>
            <c:v>+10%</c:v>
          </c:tx>
          <c:spPr>
            <a:ln w="127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GSDF'!$J$10:$J$26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GSDF'!$N$10:$N$26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3"/>
          <c:order val="3"/>
          <c:tx>
            <c:v>+/- 10%</c:v>
          </c:tx>
          <c:spPr>
            <a:ln w="127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GSDF'!$J$10:$J$26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GSDF'!$O$10:$O$26</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47024642"/>
        <c:axId val="20568595"/>
      </c:scatterChart>
      <c:valAx>
        <c:axId val="47024642"/>
        <c:scaling>
          <c:orientation val="minMax"/>
        </c:scaling>
        <c:axPos val="b"/>
        <c:title>
          <c:tx>
            <c:rich>
              <a:bodyPr vert="horz" rot="0" anchor="ctr"/>
              <a:lstStyle/>
              <a:p>
                <a:pPr algn="ctr">
                  <a:defRPr/>
                </a:pPr>
                <a:r>
                  <a:rPr lang="en-US" cap="none" sz="1000" b="1" i="0" u="none" baseline="0">
                    <a:latin typeface="Arial"/>
                    <a:ea typeface="Arial"/>
                    <a:cs typeface="Arial"/>
                  </a:rPr>
                  <a:t>p-values</a:t>
                </a:r>
              </a:p>
            </c:rich>
          </c:tx>
          <c:layout/>
          <c:overlay val="0"/>
          <c:spPr>
            <a:noFill/>
            <a:ln>
              <a:noFill/>
            </a:ln>
          </c:spPr>
        </c:title>
        <c:delete val="0"/>
        <c:numFmt formatCode="General" sourceLinked="1"/>
        <c:majorTickMark val="out"/>
        <c:minorTickMark val="none"/>
        <c:tickLblPos val="nextTo"/>
        <c:crossAx val="20568595"/>
        <c:crossesAt val="0.1"/>
        <c:crossBetween val="midCat"/>
        <c:dispUnits/>
      </c:valAx>
      <c:valAx>
        <c:axId val="20568595"/>
        <c:scaling>
          <c:logBase val="10"/>
          <c:orientation val="minMax"/>
        </c:scaling>
        <c:axPos val="l"/>
        <c:title>
          <c:tx>
            <c:rich>
              <a:bodyPr vert="horz" rot="-5400000" anchor="ctr"/>
              <a:lstStyle/>
              <a:p>
                <a:pPr algn="ctr">
                  <a:defRPr/>
                </a:pPr>
                <a:r>
                  <a:rPr lang="en-US" cap="none" sz="1000" b="1" i="0" u="none" baseline="0">
                    <a:latin typeface="Arial"/>
                    <a:ea typeface="Arial"/>
                    <a:cs typeface="Arial"/>
                  </a:rPr>
                  <a:t>dL/L</a:t>
                </a:r>
              </a:p>
            </c:rich>
          </c:tx>
          <c:layout/>
          <c:overlay val="0"/>
          <c:spPr>
            <a:noFill/>
            <a:ln>
              <a:noFill/>
            </a:ln>
          </c:spPr>
        </c:title>
        <c:majorGridlines/>
        <c:delete val="0"/>
        <c:numFmt formatCode="General" sourceLinked="1"/>
        <c:majorTickMark val="out"/>
        <c:minorTickMark val="none"/>
        <c:tickLblPos val="nextTo"/>
        <c:crossAx val="47024642"/>
        <c:crosses val="autoZero"/>
        <c:crossBetween val="midCat"/>
        <c:dispUnits/>
      </c:valAx>
      <c:spPr>
        <a:noFill/>
        <a:ln w="12700">
          <a:solidFill>
            <a:srgbClr val="808080"/>
          </a:solidFill>
        </a:ln>
      </c:spPr>
    </c:plotArea>
    <c:legend>
      <c:legendPos val="r"/>
      <c:legendEntry>
        <c:idx val="2"/>
        <c:delete val="1"/>
      </c:legendEntry>
      <c:layout>
        <c:manualLayout>
          <c:xMode val="edge"/>
          <c:yMode val="edge"/>
          <c:x val="0.7535"/>
          <c:y val="0.3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325"/>
          <c:w val="0.776"/>
          <c:h val="0.86"/>
        </c:manualLayout>
      </c:layout>
      <c:scatterChart>
        <c:scatterStyle val="smoothMarker"/>
        <c:varyColors val="0"/>
        <c:ser>
          <c:idx val="0"/>
          <c:order val="0"/>
          <c:tx>
            <c:v>right monitor</c:v>
          </c:tx>
          <c:spPr>
            <a:ln w="3175">
              <a:noFill/>
            </a:ln>
          </c:spPr>
          <c:extLst>
            <c:ext xmlns:c14="http://schemas.microsoft.com/office/drawing/2007/8/2/chart" uri="{6F2FDCE9-48DA-4B69-8628-5D25D57E5C99}">
              <c14:invertSolidFillFmt>
                <c14:spPr>
                  <a:solidFill>
                    <a:srgbClr val="000000"/>
                  </a:solidFill>
                </c14:spPr>
              </c14:invertSolidFillFmt>
            </c:ext>
          </c:extLst>
          <c:xVal>
            <c:numRef>
              <c:f>'4.1.6.2 DICOM GSDF'!$B$61:$B$77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GSDF'!$F$61:$F$77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2"/>
          <c:order val="1"/>
          <c:tx>
            <c:v>DICOM 3.14</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GSDF'!$J$61:$J$77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GSDF'!$M$61:$M$77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1"/>
          <c:order val="2"/>
          <c:tx>
            <c:v>+10%</c:v>
          </c:tx>
          <c:spPr>
            <a:ln w="127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GSDF'!$J$61:$J$77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GSDF'!$N$61:$N$77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ser>
          <c:idx val="3"/>
          <c:order val="3"/>
          <c:tx>
            <c:v>+/- 10%</c:v>
          </c:tx>
          <c:spPr>
            <a:ln w="12700">
              <a:solidFill>
                <a:srgbClr val="339966"/>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GSDF'!$J$61:$J$77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xVal>
          <c:yVal>
            <c:numRef>
              <c:f>'4.1.6.2 DICOM GSDF'!$O$61:$O$77</c:f>
              <c:numCach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yVal>
          <c:smooth val="1"/>
        </c:ser>
        <c:axId val="50899628"/>
        <c:axId val="55443469"/>
      </c:scatterChart>
      <c:valAx>
        <c:axId val="50899628"/>
        <c:scaling>
          <c:orientation val="minMax"/>
        </c:scaling>
        <c:axPos val="b"/>
        <c:title>
          <c:tx>
            <c:rich>
              <a:bodyPr vert="horz" rot="0" anchor="ctr"/>
              <a:lstStyle/>
              <a:p>
                <a:pPr algn="ctr">
                  <a:defRPr/>
                </a:pPr>
                <a:r>
                  <a:rPr lang="en-US" cap="none" sz="950" b="1" i="0" u="none" baseline="0">
                    <a:latin typeface="Arial"/>
                    <a:ea typeface="Arial"/>
                    <a:cs typeface="Arial"/>
                  </a:rPr>
                  <a:t>p-values</a:t>
                </a:r>
              </a:p>
            </c:rich>
          </c:tx>
          <c:layout/>
          <c:overlay val="0"/>
          <c:spPr>
            <a:noFill/>
            <a:ln>
              <a:noFill/>
            </a:ln>
          </c:spPr>
        </c:title>
        <c:delete val="0"/>
        <c:numFmt formatCode="General" sourceLinked="1"/>
        <c:majorTickMark val="out"/>
        <c:minorTickMark val="none"/>
        <c:tickLblPos val="nextTo"/>
        <c:crossAx val="55443469"/>
        <c:crossesAt val="0.1"/>
        <c:crossBetween val="midCat"/>
        <c:dispUnits/>
      </c:valAx>
      <c:valAx>
        <c:axId val="55443469"/>
        <c:scaling>
          <c:logBase val="10"/>
          <c:orientation val="minMax"/>
        </c:scaling>
        <c:axPos val="l"/>
        <c:title>
          <c:tx>
            <c:rich>
              <a:bodyPr vert="horz" rot="-5400000" anchor="ctr"/>
              <a:lstStyle/>
              <a:p>
                <a:pPr algn="ctr">
                  <a:defRPr/>
                </a:pPr>
                <a:r>
                  <a:rPr lang="en-US" cap="none" sz="950" b="1" i="0" u="none" baseline="0">
                    <a:latin typeface="Arial"/>
                    <a:ea typeface="Arial"/>
                    <a:cs typeface="Arial"/>
                  </a:rPr>
                  <a:t>dL/L</a:t>
                </a:r>
              </a:p>
            </c:rich>
          </c:tx>
          <c:layout/>
          <c:overlay val="0"/>
          <c:spPr>
            <a:noFill/>
            <a:ln>
              <a:noFill/>
            </a:ln>
          </c:spPr>
        </c:title>
        <c:majorGridlines/>
        <c:delete val="0"/>
        <c:numFmt formatCode="General" sourceLinked="1"/>
        <c:majorTickMark val="out"/>
        <c:minorTickMark val="none"/>
        <c:tickLblPos val="nextTo"/>
        <c:crossAx val="50899628"/>
        <c:crosses val="autoZero"/>
        <c:crossBetween val="midCat"/>
        <c:dispUnits/>
      </c:valAx>
      <c:spPr>
        <a:noFill/>
        <a:ln w="12700">
          <a:solidFill>
            <a:srgbClr val="808080"/>
          </a:solidFill>
        </a:ln>
      </c:spPr>
    </c:plotArea>
    <c:legend>
      <c:legendPos val="r"/>
      <c:legendEntry>
        <c:idx val="2"/>
        <c:delete val="1"/>
      </c:legendEntry>
      <c:layout>
        <c:manualLayout>
          <c:xMode val="edge"/>
          <c:yMode val="edge"/>
          <c:x val="0.746"/>
          <c:y val="0.33225"/>
        </c:manualLayout>
      </c:layout>
      <c:overlay val="0"/>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v>left monitor</c:v>
          </c:tx>
          <c:extLst>
            <c:ext xmlns:c14="http://schemas.microsoft.com/office/drawing/2007/8/2/chart" uri="{6F2FDCE9-48DA-4B69-8628-5D25D57E5C99}">
              <c14:invertSolidFillFmt>
                <c14:spPr>
                  <a:solidFill>
                    <a:srgbClr val="000000"/>
                  </a:solidFill>
                </c14:spPr>
              </c14:invertSolidFillFmt>
            </c:ext>
          </c:extLst>
          <c:marker>
            <c:symbol val="diamond"/>
          </c:marker>
          <c:xVal>
            <c:numRef>
              <c:f>'4.1.6.2 DICOM GSDF'!$B$9:$B$26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'4.1.6.2 DICOM GSDF'!$D$9:$D$26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1"/>
        </c:ser>
        <c:ser>
          <c:idx val="1"/>
          <c:order val="1"/>
          <c:tx>
            <c:v>right monitor</c:v>
          </c:tx>
          <c:extLst>
            <c:ext xmlns:c14="http://schemas.microsoft.com/office/drawing/2007/8/2/chart" uri="{6F2FDCE9-48DA-4B69-8628-5D25D57E5C99}">
              <c14:invertSolidFillFmt>
                <c14:spPr>
                  <a:solidFill>
                    <a:srgbClr val="000000"/>
                  </a:solidFill>
                </c14:spPr>
              </c14:invertSolidFillFmt>
            </c:ext>
          </c:extLst>
          <c:marker>
            <c:symbol val="square"/>
          </c:marker>
          <c:xVal>
            <c:numRef>
              <c:f>'4.1.6.2 DICOM GSDF'!$B$60:$B$77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'4.1.6.2 DICOM GSDF'!$D$60:$D$77</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1"/>
        </c:ser>
        <c:ser>
          <c:idx val="2"/>
          <c:order val="2"/>
          <c:tx>
            <c:v>DICOM 3.14</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'4.1.6.2 DICOM GSDF'!$J$9:$J$26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xVal>
          <c:yVal>
            <c:numRef>
              <c:f>'4.1.6.2 DICOM GSDF'!$L$9:$L$26</c:f>
              <c:numCach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yVal>
          <c:smooth val="1"/>
        </c:ser>
        <c:axId val="29229174"/>
        <c:axId val="61735975"/>
      </c:scatterChart>
      <c:valAx>
        <c:axId val="29229174"/>
        <c:scaling>
          <c:orientation val="minMax"/>
        </c:scaling>
        <c:axPos val="b"/>
        <c:title>
          <c:tx>
            <c:rich>
              <a:bodyPr vert="horz" rot="0" anchor="ctr"/>
              <a:lstStyle/>
              <a:p>
                <a:pPr algn="ctr">
                  <a:defRPr/>
                </a:pPr>
                <a:r>
                  <a:rPr lang="en-US" cap="none" sz="1000" b="1" i="0" u="none" baseline="0">
                    <a:latin typeface="Arial"/>
                    <a:ea typeface="Arial"/>
                    <a:cs typeface="Arial"/>
                  </a:rPr>
                  <a:t>p-value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1735975"/>
        <c:crosses val="autoZero"/>
        <c:crossBetween val="midCat"/>
        <c:dispUnits/>
      </c:valAx>
      <c:valAx>
        <c:axId val="61735975"/>
        <c:scaling>
          <c:orientation val="minMax"/>
        </c:scaling>
        <c:axPos val="l"/>
        <c:title>
          <c:tx>
            <c:rich>
              <a:bodyPr vert="horz" rot="-5400000" anchor="ctr"/>
              <a:lstStyle/>
              <a:p>
                <a:pPr algn="ctr">
                  <a:defRPr/>
                </a:pPr>
                <a:r>
                  <a:rPr lang="en-US" cap="none" sz="1000" b="1" i="0" u="none" baseline="0">
                    <a:latin typeface="Arial"/>
                    <a:ea typeface="Arial"/>
                    <a:cs typeface="Arial"/>
                  </a:rPr>
                  <a:t>JND index</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9229174"/>
        <c:crosses val="autoZero"/>
        <c:crossBetween val="midCat"/>
        <c:dispUnits/>
      </c:valAx>
      <c:spPr>
        <a:no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5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0</xdr:rowOff>
    </xdr:from>
    <xdr:to>
      <xdr:col>15</xdr:col>
      <xdr:colOff>409575</xdr:colOff>
      <xdr:row>38</xdr:row>
      <xdr:rowOff>0</xdr:rowOff>
    </xdr:to>
    <xdr:sp>
      <xdr:nvSpPr>
        <xdr:cNvPr id="1" name="TextBox 1"/>
        <xdr:cNvSpPr txBox="1">
          <a:spLocks noChangeArrowheads="1"/>
        </xdr:cNvSpPr>
      </xdr:nvSpPr>
      <xdr:spPr>
        <a:xfrm>
          <a:off x="47625" y="161925"/>
          <a:ext cx="9505950" cy="5991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Instructions:</a:t>
          </a:r>
          <a:r>
            <a:rPr lang="en-US" cap="none" sz="1000" b="0" i="0" u="none" baseline="0">
              <a:latin typeface="Arial"/>
              <a:ea typeface="Arial"/>
              <a:cs typeface="Arial"/>
            </a:rPr>
            <a:t>
</a:t>
          </a:r>
          <a:r>
            <a:rPr lang="en-US" cap="none" sz="1000" b="1" i="0" u="none" baseline="0">
              <a:latin typeface="Arial"/>
              <a:ea typeface="Arial"/>
              <a:cs typeface="Arial"/>
            </a:rPr>
            <a:t>Sheet "4.1.6.1 Luminance range"</a:t>
          </a:r>
          <a:r>
            <a:rPr lang="en-US" cap="none" sz="1000" b="0" i="0" u="none" baseline="0">
              <a:latin typeface="Arial"/>
              <a:ea typeface="Arial"/>
              <a:cs typeface="Arial"/>
            </a:rPr>
            <a:t>
This sheet calculates Luminance Ratio. 
No data has to be filled in. Data is extracted from sheet "4.1.6.2 DICOM GSDF".
</a:t>
          </a:r>
          <a:r>
            <a:rPr lang="en-US" cap="none" sz="1000" b="1" i="0" u="none" baseline="0">
              <a:latin typeface="Arial"/>
              <a:ea typeface="Arial"/>
              <a:cs typeface="Arial"/>
            </a:rPr>
            <a:t>Sheet "4.1.6.2 DICOM GSDF"
</a:t>
          </a:r>
          <a:r>
            <a:rPr lang="en-US" cap="none" sz="1000" b="0" i="0" u="none" baseline="0">
              <a:latin typeface="Arial"/>
              <a:ea typeface="Arial"/>
              <a:cs typeface="Arial"/>
            </a:rPr>
            <a:t>This sheet calculates the contrast response of the monitors of a workstation.
Data for left and right monitor can be filled in. DICOM GSDF is calculated (on basis of minimal and maximal luminance of the monitor) and results are shown in a graph.
Because the (log-)graph can't show zero-values a warning is given when the graph is drawn. This happens every time a value is filled in. To prevent this you can switch off the automatic calculation (to calculate press F9).
</a:t>
          </a:r>
          <a:r>
            <a:rPr lang="en-US" cap="none" sz="1000" b="1" i="0" u="none" baseline="0">
              <a:latin typeface="Arial"/>
              <a:ea typeface="Arial"/>
              <a:cs typeface="Arial"/>
            </a:rPr>
            <a:t>Sheet "4.1.7 Luminance uniformity"</a:t>
          </a:r>
          <a:r>
            <a:rPr lang="en-US" cap="none" sz="1000" b="0" i="0" u="none" baseline="0">
              <a:latin typeface="Arial"/>
              <a:ea typeface="Arial"/>
              <a:cs typeface="Arial"/>
            </a:rPr>
            <a:t>
This sheet calculates the uniformity of the monitor.
Data of the luminance at different positions on the monitor can be filled in.
</a:t>
          </a:r>
          <a:r>
            <a:rPr lang="en-US" cap="none" sz="1000" b="1" i="0" u="none" baseline="0">
              <a:latin typeface="Arial"/>
              <a:ea typeface="Arial"/>
              <a:cs typeface="Arial"/>
            </a:rPr>
            <a:t>Update information:</a:t>
          </a:r>
          <a:r>
            <a:rPr lang="en-US" cap="none" sz="1000" b="0" i="0" u="none" baseline="0">
              <a:latin typeface="Arial"/>
              <a:ea typeface="Arial"/>
              <a:cs typeface="Arial"/>
            </a:rPr>
            <a:t>
16-08-2006: 
  Changed the formula for computation of difference between left and right monitors (sheet 4.1.6.2 DICOM GSDF: Cels B135, B136).
  Changed the formula for computation of max. luminance deviation (sheet 4.1.7 Luminance uniformity: Cels G8, H8, G19, H19).
MonitorCheck
Copyright (C) LRCB
This software is made available, as is and LRCB does not make any warranty about the 
software, its performance, its fitness for any particular use, freedom from any computer 
diseases or its conformity to any specification. The entire risk of using the software is with 
the user.
The user is allowed to use, copy and distribute the software. The software may only be 
distributed as a whole and the distribution of the software must be on the basis that no 
payment will be received by the user for such distribution, either directly or indirectly.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28</xdr:row>
      <xdr:rowOff>133350</xdr:rowOff>
    </xdr:from>
    <xdr:to>
      <xdr:col>6</xdr:col>
      <xdr:colOff>1076325</xdr:colOff>
      <xdr:row>48</xdr:row>
      <xdr:rowOff>66675</xdr:rowOff>
    </xdr:to>
    <xdr:graphicFrame>
      <xdr:nvGraphicFramePr>
        <xdr:cNvPr id="1" name="Chart 1"/>
        <xdr:cNvGraphicFramePr/>
      </xdr:nvGraphicFramePr>
      <xdr:xfrm>
        <a:off x="314325" y="4667250"/>
        <a:ext cx="4800600" cy="3171825"/>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79</xdr:row>
      <xdr:rowOff>66675</xdr:rowOff>
    </xdr:from>
    <xdr:to>
      <xdr:col>6</xdr:col>
      <xdr:colOff>942975</xdr:colOff>
      <xdr:row>98</xdr:row>
      <xdr:rowOff>0</xdr:rowOff>
    </xdr:to>
    <xdr:graphicFrame>
      <xdr:nvGraphicFramePr>
        <xdr:cNvPr id="2" name="Chart 2"/>
        <xdr:cNvGraphicFramePr/>
      </xdr:nvGraphicFramePr>
      <xdr:xfrm>
        <a:off x="209550" y="12858750"/>
        <a:ext cx="4772025" cy="30099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103</xdr:row>
      <xdr:rowOff>57150</xdr:rowOff>
    </xdr:from>
    <xdr:to>
      <xdr:col>6</xdr:col>
      <xdr:colOff>952500</xdr:colOff>
      <xdr:row>122</xdr:row>
      <xdr:rowOff>133350</xdr:rowOff>
    </xdr:to>
    <xdr:graphicFrame>
      <xdr:nvGraphicFramePr>
        <xdr:cNvPr id="3" name="Chart 3"/>
        <xdr:cNvGraphicFramePr/>
      </xdr:nvGraphicFramePr>
      <xdr:xfrm>
        <a:off x="209550" y="16735425"/>
        <a:ext cx="4781550" cy="3152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11.421875" defaultRowHeight="12.75"/>
  <cols>
    <col min="1" max="16384" width="9.140625" style="0" customWidth="1"/>
  </cols>
  <sheetData/>
  <sheetProtection sheet="1" objects="1" scenarios="1"/>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12"/>
  <sheetViews>
    <sheetView workbookViewId="0" topLeftCell="A1">
      <selection activeCell="A1" sqref="A1"/>
    </sheetView>
  </sheetViews>
  <sheetFormatPr defaultColWidth="11.421875" defaultRowHeight="12.75"/>
  <cols>
    <col min="1" max="2" width="9.140625" style="0" customWidth="1"/>
    <col min="3" max="3" width="13.00390625" style="0" customWidth="1"/>
    <col min="4" max="4" width="12.8515625" style="0" customWidth="1"/>
    <col min="5" max="16384" width="9.140625" style="0" customWidth="1"/>
  </cols>
  <sheetData>
    <row r="1" ht="12.75">
      <c r="A1" s="35" t="s">
        <v>44</v>
      </c>
    </row>
    <row r="3" spans="1:8" ht="12.75">
      <c r="A3" s="32"/>
      <c r="B3" s="32"/>
      <c r="C3" s="32"/>
      <c r="D3" s="32"/>
      <c r="E3" s="32"/>
      <c r="F3" s="32"/>
      <c r="G3" s="32"/>
      <c r="H3" s="32"/>
    </row>
    <row r="4" spans="1:19" ht="12.75">
      <c r="A4" s="34" t="s">
        <v>43</v>
      </c>
      <c r="B4" s="32"/>
      <c r="C4" s="32" t="s">
        <v>45</v>
      </c>
      <c r="D4" s="32"/>
      <c r="E4" s="32"/>
      <c r="F4" s="32"/>
      <c r="G4" s="32"/>
      <c r="H4" s="32"/>
      <c r="I4" s="31"/>
      <c r="J4" s="31"/>
      <c r="K4" s="31"/>
      <c r="L4" s="31"/>
      <c r="M4" s="31"/>
      <c r="N4" s="31"/>
      <c r="O4" s="31"/>
      <c r="P4" s="31"/>
      <c r="Q4" s="31"/>
      <c r="R4" s="31"/>
      <c r="S4" s="31"/>
    </row>
    <row r="5" spans="1:19" ht="12.75">
      <c r="A5" s="34"/>
      <c r="B5" s="32"/>
      <c r="C5" s="32"/>
      <c r="D5" s="32"/>
      <c r="E5" s="32"/>
      <c r="F5" s="32"/>
      <c r="G5" s="32"/>
      <c r="H5" s="32"/>
      <c r="I5" s="31"/>
      <c r="J5" s="31"/>
      <c r="K5" s="31"/>
      <c r="L5" s="31"/>
      <c r="M5" s="31"/>
      <c r="N5" s="31"/>
      <c r="O5" s="31"/>
      <c r="P5" s="31"/>
      <c r="Q5" s="31"/>
      <c r="R5" s="31"/>
      <c r="S5" s="31"/>
    </row>
    <row r="6" spans="1:19" ht="12.75">
      <c r="A6" s="34"/>
      <c r="B6" s="32"/>
      <c r="C6" s="32"/>
      <c r="D6" s="32"/>
      <c r="E6" s="32"/>
      <c r="F6" s="32"/>
      <c r="G6" s="32"/>
      <c r="H6" s="32"/>
      <c r="I6" s="31"/>
      <c r="J6" s="31"/>
      <c r="K6" s="31"/>
      <c r="L6" s="31"/>
      <c r="M6" s="31"/>
      <c r="N6" s="31"/>
      <c r="O6" s="31"/>
      <c r="P6" s="31"/>
      <c r="Q6" s="31"/>
      <c r="R6" s="31"/>
      <c r="S6" s="31"/>
    </row>
    <row r="7" spans="1:19" ht="12.75">
      <c r="A7" s="32"/>
      <c r="B7" s="32"/>
      <c r="C7" s="32"/>
      <c r="D7" s="32"/>
      <c r="E7" s="32"/>
      <c r="F7" s="32"/>
      <c r="G7" s="32"/>
      <c r="H7" s="32"/>
      <c r="I7" s="31"/>
      <c r="J7" s="31"/>
      <c r="K7" s="31"/>
      <c r="L7" s="31"/>
      <c r="M7" s="31"/>
      <c r="N7" s="31"/>
      <c r="O7" s="31"/>
      <c r="P7" s="31"/>
      <c r="Q7" s="31"/>
      <c r="R7" s="31"/>
      <c r="S7" s="31"/>
    </row>
    <row r="8" spans="1:19" ht="12.75">
      <c r="A8" s="32"/>
      <c r="B8" s="32"/>
      <c r="C8" s="32" t="s">
        <v>37</v>
      </c>
      <c r="D8" s="32" t="s">
        <v>38</v>
      </c>
      <c r="E8" s="32"/>
      <c r="F8" s="32"/>
      <c r="G8" s="32"/>
      <c r="H8" s="32"/>
      <c r="I8" s="31"/>
      <c r="J8" s="31"/>
      <c r="K8" s="31"/>
      <c r="L8" s="31"/>
      <c r="M8" s="31"/>
      <c r="N8" s="31"/>
      <c r="O8" s="31"/>
      <c r="P8" s="31"/>
      <c r="Q8" s="31"/>
      <c r="R8" s="31"/>
      <c r="S8" s="31"/>
    </row>
    <row r="9" spans="1:19" ht="12.75">
      <c r="A9" s="32" t="s">
        <v>34</v>
      </c>
      <c r="B9" s="32"/>
      <c r="C9" s="33">
        <f>IF('4.1.6.2 DICOM GSDF'!C26="","",'4.1.6.2 DICOM GSDF'!C26)</f>
      </c>
      <c r="D9" s="33">
        <f>IF('4.1.6.2 DICOM GSDF'!C77="","",'4.1.6.2 DICOM GSDF'!C77)</f>
      </c>
      <c r="E9" s="32" t="s">
        <v>23</v>
      </c>
      <c r="F9" s="32"/>
      <c r="G9" s="32"/>
      <c r="H9" s="32"/>
      <c r="I9" s="31"/>
      <c r="J9" s="31"/>
      <c r="K9" s="31"/>
      <c r="L9" s="31"/>
      <c r="M9" s="31"/>
      <c r="N9" s="31"/>
      <c r="O9" s="31"/>
      <c r="P9" s="31"/>
      <c r="Q9" s="31"/>
      <c r="R9" s="31"/>
      <c r="S9" s="31"/>
    </row>
    <row r="10" spans="1:19" ht="12.75">
      <c r="A10" s="32" t="s">
        <v>36</v>
      </c>
      <c r="B10" s="32"/>
      <c r="C10" s="33">
        <f>IF('4.1.6.2 DICOM GSDF'!C9="","",'4.1.6.2 DICOM GSDF'!C9)</f>
      </c>
      <c r="D10" s="33">
        <f>IF('4.1.6.2 DICOM GSDF'!C60="","",'4.1.6.2 DICOM GSDF'!C60)</f>
      </c>
      <c r="E10" s="32" t="s">
        <v>23</v>
      </c>
      <c r="F10" s="32"/>
      <c r="G10" s="32"/>
      <c r="H10" s="32"/>
      <c r="I10" s="31"/>
      <c r="J10" s="31"/>
      <c r="K10" s="31"/>
      <c r="L10" s="31"/>
      <c r="M10" s="31"/>
      <c r="N10" s="31"/>
      <c r="O10" s="31"/>
      <c r="P10" s="31"/>
      <c r="Q10" s="31"/>
      <c r="R10" s="31"/>
      <c r="S10" s="31"/>
    </row>
    <row r="11" spans="1:19" ht="12.75">
      <c r="A11" s="32" t="s">
        <v>35</v>
      </c>
      <c r="B11" s="32"/>
      <c r="C11" s="33">
        <f>IF('4.1.6.2 DICOM GSDF'!C26="","",C9/C10)</f>
      </c>
      <c r="D11" s="33">
        <f>IF('4.1.6.2 DICOM GSDF'!C77="","",D9/D10)</f>
      </c>
      <c r="E11" s="32" t="s">
        <v>41</v>
      </c>
      <c r="F11" s="32"/>
      <c r="G11" s="32"/>
      <c r="H11" s="32"/>
      <c r="I11" s="31"/>
      <c r="J11" s="31"/>
      <c r="K11" s="31"/>
      <c r="L11" s="31"/>
      <c r="M11" s="31"/>
      <c r="N11" s="31"/>
      <c r="O11" s="31"/>
      <c r="P11" s="31"/>
      <c r="Q11" s="31"/>
      <c r="R11" s="31"/>
      <c r="S11" s="31"/>
    </row>
    <row r="12" spans="1:8" ht="12.75">
      <c r="A12" s="32"/>
      <c r="B12" s="32"/>
      <c r="C12" s="32"/>
      <c r="D12" s="32"/>
      <c r="E12" s="32"/>
      <c r="F12" s="32"/>
      <c r="G12" s="32"/>
      <c r="H12" s="32"/>
    </row>
  </sheetData>
  <sheetProtection sheet="1" objects="1" scenarios="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137"/>
  <sheetViews>
    <sheetView workbookViewId="0" topLeftCell="A109">
      <selection activeCell="A1" sqref="A1"/>
    </sheetView>
  </sheetViews>
  <sheetFormatPr defaultColWidth="11.28125" defaultRowHeight="12.75"/>
  <cols>
    <col min="1" max="1" width="12.00390625" style="0" customWidth="1"/>
    <col min="2" max="3" width="9.140625" style="0" customWidth="1"/>
    <col min="4" max="4" width="12.00390625" style="0" customWidth="1"/>
    <col min="5" max="6" width="9.140625" style="0" customWidth="1"/>
    <col min="7" max="7" width="17.28125" style="0" customWidth="1"/>
    <col min="8" max="11" width="9.140625" style="0" customWidth="1"/>
    <col min="12" max="12" width="12.57421875" style="0" bestFit="1" customWidth="1"/>
    <col min="13" max="16384" width="9.140625" style="0" customWidth="1"/>
  </cols>
  <sheetData>
    <row r="1" ht="12.75">
      <c r="A1" s="35" t="s">
        <v>47</v>
      </c>
    </row>
    <row r="2" spans="1:256" s="31" customFormat="1" ht="12.75">
      <c r="A2" s="36"/>
      <c r="B2" s="37"/>
      <c r="C2" s="37"/>
      <c r="D2" s="37"/>
      <c r="E2" s="37"/>
      <c r="F2" s="37"/>
      <c r="G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c r="IL2" s="37"/>
      <c r="IM2" s="37"/>
      <c r="IN2" s="37"/>
      <c r="IO2" s="37"/>
      <c r="IP2" s="37"/>
      <c r="IQ2" s="37"/>
      <c r="IR2" s="37"/>
      <c r="IS2" s="37"/>
      <c r="IT2" s="37"/>
      <c r="IU2" s="37"/>
      <c r="IV2" s="37"/>
    </row>
    <row r="3" spans="1:256" ht="12.75">
      <c r="A3" s="2"/>
      <c r="B3" s="3"/>
      <c r="C3" s="3"/>
      <c r="D3" s="3"/>
      <c r="E3" s="3"/>
      <c r="F3" s="3"/>
      <c r="G3" s="3"/>
      <c r="H3" s="9"/>
      <c r="I3" s="9"/>
      <c r="J3" s="9"/>
      <c r="K3" s="9"/>
      <c r="L3" s="9"/>
      <c r="M3" s="9"/>
      <c r="N3" s="9"/>
      <c r="O3" s="9"/>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ht="12.75">
      <c r="A4" s="21" t="s">
        <v>24</v>
      </c>
      <c r="B4" s="3"/>
      <c r="C4" s="3"/>
      <c r="D4" s="3"/>
      <c r="E4" s="3"/>
      <c r="F4" s="3"/>
      <c r="G4" s="3"/>
      <c r="H4" s="9"/>
      <c r="I4" s="9"/>
      <c r="J4" s="9"/>
      <c r="K4" s="9"/>
      <c r="L4" s="9"/>
      <c r="M4" s="9"/>
      <c r="N4" s="9"/>
      <c r="O4" s="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ht="12.75">
      <c r="A5" s="4"/>
      <c r="B5" s="3"/>
      <c r="C5" s="3"/>
      <c r="D5" s="3"/>
      <c r="E5" s="3"/>
      <c r="F5" s="3"/>
      <c r="G5" s="3"/>
      <c r="H5" s="9"/>
      <c r="I5" s="9"/>
      <c r="J5" s="9"/>
      <c r="K5" s="9"/>
      <c r="L5" s="9"/>
      <c r="M5" s="9"/>
      <c r="N5" s="9"/>
      <c r="O5" s="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15" s="1" customFormat="1" ht="12.75">
      <c r="A6" s="20" t="s">
        <v>25</v>
      </c>
      <c r="B6" s="3"/>
      <c r="C6" s="3"/>
      <c r="D6" s="3"/>
      <c r="E6" s="3"/>
      <c r="F6" s="3"/>
      <c r="G6" s="3"/>
      <c r="H6" s="3"/>
      <c r="I6" s="10" t="s">
        <v>27</v>
      </c>
      <c r="J6" s="9"/>
      <c r="K6" s="11"/>
      <c r="L6" s="3"/>
      <c r="M6" s="9"/>
      <c r="N6" s="3"/>
      <c r="O6" s="9"/>
    </row>
    <row r="7" spans="1:256" ht="12.75">
      <c r="A7" s="5" t="s">
        <v>26</v>
      </c>
      <c r="B7" s="3"/>
      <c r="C7" s="6" t="s">
        <v>0</v>
      </c>
      <c r="D7" s="7" t="s">
        <v>3</v>
      </c>
      <c r="E7" s="3"/>
      <c r="F7" s="6"/>
      <c r="G7" s="7" t="s">
        <v>32</v>
      </c>
      <c r="H7" s="9"/>
      <c r="I7" s="5" t="s">
        <v>26</v>
      </c>
      <c r="J7" s="9"/>
      <c r="K7" s="6" t="s">
        <v>0</v>
      </c>
      <c r="L7" s="7" t="s">
        <v>3</v>
      </c>
      <c r="M7" s="9"/>
      <c r="N7" s="7" t="s">
        <v>4</v>
      </c>
      <c r="O7" s="8" t="s">
        <v>4</v>
      </c>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3" ht="12.75">
      <c r="A8" s="5" t="s">
        <v>7</v>
      </c>
      <c r="B8" s="3" t="s">
        <v>2</v>
      </c>
      <c r="C8" s="8" t="s">
        <v>8</v>
      </c>
      <c r="D8" s="5" t="s">
        <v>1</v>
      </c>
      <c r="E8" s="3"/>
      <c r="F8" s="5" t="s">
        <v>4</v>
      </c>
      <c r="G8" s="5" t="s">
        <v>33</v>
      </c>
      <c r="H8" s="9"/>
      <c r="I8" s="5" t="s">
        <v>7</v>
      </c>
      <c r="J8" s="3" t="s">
        <v>2</v>
      </c>
      <c r="K8" s="8" t="s">
        <v>8</v>
      </c>
      <c r="L8" s="5" t="s">
        <v>1</v>
      </c>
      <c r="M8" s="8" t="s">
        <v>4</v>
      </c>
      <c r="N8" s="28" t="s">
        <v>9</v>
      </c>
      <c r="O8" s="28" t="s">
        <v>10</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12.75">
      <c r="A9" s="3">
        <v>1</v>
      </c>
      <c r="B9" s="18">
        <v>0</v>
      </c>
      <c r="C9" s="39"/>
      <c r="D9" s="22">
        <f>IF($C$26="","",(71.498068+94.593053*LOG(C9,10)+41.912053*POWER(LOG(C9,10),2)+9.8247004*POWER(LOG(C9,10),3)+0.28175407*POWER(LOG(C9,10),4)-1.1878455*POWER(LOG(C9,10),5)-0.18014349*POWER(LOG(C9,10),6)+0.14710899*POWER(LOG(C9,10),7)-0.017046845*POWER(LOG(C9,10),8)))</f>
      </c>
      <c r="E9" s="3"/>
      <c r="F9" s="23"/>
      <c r="G9" s="3"/>
      <c r="H9" s="9"/>
      <c r="I9" s="3">
        <v>1</v>
      </c>
      <c r="J9" s="3">
        <v>0</v>
      </c>
      <c r="K9" s="25">
        <f>IF(C9="","",C9)</f>
      </c>
      <c r="L9" s="23">
        <f>IF(C9="","",(71.498068+94.593053*LOG(K9,10)+41.912053*POWER(LOG(K9,10),2)+9.8247004*POWER(LOG(K9,10),3)+0.28175407*POWER(LOG(K9,10),4)-1.1878455*POWER(LOG(K9,10),5)-0.18014349*POWER(LOG(K9,10),6)+0.14710899*POWER(LOG(K9,10),7)-0.017046845*POWER(LOG(K9,10),8)))</f>
      </c>
      <c r="M9" s="9"/>
      <c r="N9" s="9"/>
      <c r="O9" s="9"/>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1:251" ht="12.75">
      <c r="A10" s="3">
        <f aca="true" t="shared" si="0" ref="A10:A26">A9+1</f>
        <v>2</v>
      </c>
      <c r="B10" s="18">
        <f aca="true" t="shared" si="1" ref="B10:B26">B9+240</f>
        <v>240</v>
      </c>
      <c r="C10" s="39"/>
      <c r="D10" s="22">
        <f aca="true" t="shared" si="2" ref="D10:D26">IF($C$26="","",(71.498068+94.593053*LOG(C10,10)+41.912053*POWER(LOG(C10,10),2)+9.8247004*POWER(LOG(C10,10),3)+0.28175407*POWER(LOG(C10,10),4)-1.1878455*POWER(LOG(C10,10),5)-0.18014349*POWER(LOG(C10,10),6)+0.14710899*POWER(LOG(C10,10),7)-0.017046845*POWER(LOG(C10,10),8)))</f>
      </c>
      <c r="E10" s="3"/>
      <c r="F10" s="23">
        <f aca="true" t="shared" si="3" ref="F10:F26">IF($C$26="","",((C10-C9)/(0.5*(C10+C9))))</f>
      </c>
      <c r="G10" s="24">
        <f>IF(C10="","",(ABS(M10-F10)/M10)*100)</f>
      </c>
      <c r="H10" s="9"/>
      <c r="I10" s="3">
        <f aca="true" t="shared" si="4" ref="I10:I26">I9+1</f>
        <v>2</v>
      </c>
      <c r="J10" s="3">
        <f aca="true" t="shared" si="5" ref="J10:J26">J9+240</f>
        <v>240</v>
      </c>
      <c r="K10" s="26">
        <f>IF($C$26="","",(10^((-1.3011877+(0.080242636*LN(L10))+(0.13646699*(LN(L10))^2)+(-0.025468404*(LN(L10))^3)+(0.0013635334*(LN(L10))^4))/(1+(-0.025840191*LN(L10))+(-0.10320229*(LN(L10))^2)+(0.02874562*(LN(L10))^3)+(-0.0031978977*(LN(L10))^4)+(0.00012992634*(LN(L10))^5)))))</f>
      </c>
      <c r="L10" s="27">
        <f aca="true" t="shared" si="6" ref="L10:L25">IF($C$26="","",($K$29*J10+$K$30))</f>
      </c>
      <c r="M10" s="23">
        <f aca="true" t="shared" si="7" ref="M10:M26">IF($C$26="","",((K10-K9)/(0.5*(K10+K9))))</f>
      </c>
      <c r="N10" s="23">
        <f>IF($C$26="","",M10*1.1)</f>
      </c>
      <c r="O10" s="23">
        <f>IF($C$26="","",M10*0.9)</f>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row>
    <row r="11" spans="1:251" ht="12.75">
      <c r="A11" s="3">
        <f t="shared" si="0"/>
        <v>3</v>
      </c>
      <c r="B11" s="18">
        <f t="shared" si="1"/>
        <v>480</v>
      </c>
      <c r="C11" s="39"/>
      <c r="D11" s="22">
        <f t="shared" si="2"/>
      </c>
      <c r="E11" s="3"/>
      <c r="F11" s="23">
        <f t="shared" si="3"/>
      </c>
      <c r="G11" s="24">
        <f aca="true" t="shared" si="8" ref="G11:G26">IF(C11="","",(ABS(M11-F11)/M11)*100)</f>
      </c>
      <c r="H11" s="9"/>
      <c r="I11" s="3">
        <f t="shared" si="4"/>
        <v>3</v>
      </c>
      <c r="J11" s="3">
        <f t="shared" si="5"/>
        <v>480</v>
      </c>
      <c r="K11" s="26">
        <f aca="true" t="shared" si="9" ref="K11:K25">IF($C$26="","",(10^((-1.3011877+(0.080242636*LN(L11))+(0.13646699*(LN(L11))^2)+(-0.025468404*(LN(L11))^3)+(0.0013635334*(LN(L11))^4))/(1+(-0.025840191*LN(L11))+(-0.10320229*(LN(L11))^2)+(0.02874562*(LN(L11))^3)+(-0.0031978977*(LN(L11))^4)+(0.00012992634*(LN(L11))^5)))))</f>
      </c>
      <c r="L11" s="27">
        <f t="shared" si="6"/>
      </c>
      <c r="M11" s="23">
        <f t="shared" si="7"/>
      </c>
      <c r="N11" s="23">
        <f aca="true" t="shared" si="10" ref="N11:N26">IF($C$26="","",M11*1.1)</f>
      </c>
      <c r="O11" s="23">
        <f aca="true" t="shared" si="11" ref="O11:O26">IF($C$26="","",M11*0.9)</f>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row>
    <row r="12" spans="1:251" ht="12.75">
      <c r="A12" s="3">
        <f t="shared" si="0"/>
        <v>4</v>
      </c>
      <c r="B12" s="18">
        <f t="shared" si="1"/>
        <v>720</v>
      </c>
      <c r="C12" s="39"/>
      <c r="D12" s="22">
        <f t="shared" si="2"/>
      </c>
      <c r="E12" s="3"/>
      <c r="F12" s="23">
        <f t="shared" si="3"/>
      </c>
      <c r="G12" s="24">
        <f t="shared" si="8"/>
      </c>
      <c r="H12" s="9"/>
      <c r="I12" s="3">
        <f t="shared" si="4"/>
        <v>4</v>
      </c>
      <c r="J12" s="3">
        <f t="shared" si="5"/>
        <v>720</v>
      </c>
      <c r="K12" s="26">
        <f t="shared" si="9"/>
      </c>
      <c r="L12" s="27">
        <f t="shared" si="6"/>
      </c>
      <c r="M12" s="23">
        <f t="shared" si="7"/>
      </c>
      <c r="N12" s="23">
        <f t="shared" si="10"/>
      </c>
      <c r="O12" s="23">
        <f t="shared" si="11"/>
      </c>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row>
    <row r="13" spans="1:251" ht="12.75">
      <c r="A13" s="3">
        <f t="shared" si="0"/>
        <v>5</v>
      </c>
      <c r="B13" s="18">
        <f t="shared" si="1"/>
        <v>960</v>
      </c>
      <c r="C13" s="39"/>
      <c r="D13" s="22">
        <f t="shared" si="2"/>
      </c>
      <c r="E13" s="3"/>
      <c r="F13" s="23">
        <f t="shared" si="3"/>
      </c>
      <c r="G13" s="24">
        <f t="shared" si="8"/>
      </c>
      <c r="H13" s="9"/>
      <c r="I13" s="3">
        <f t="shared" si="4"/>
        <v>5</v>
      </c>
      <c r="J13" s="3">
        <f t="shared" si="5"/>
        <v>960</v>
      </c>
      <c r="K13" s="26">
        <f t="shared" si="9"/>
      </c>
      <c r="L13" s="27">
        <f t="shared" si="6"/>
      </c>
      <c r="M13" s="23">
        <f t="shared" si="7"/>
      </c>
      <c r="N13" s="23">
        <f t="shared" si="10"/>
      </c>
      <c r="O13" s="23">
        <f t="shared" si="11"/>
      </c>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row>
    <row r="14" spans="1:251" ht="12.75">
      <c r="A14" s="3">
        <f t="shared" si="0"/>
        <v>6</v>
      </c>
      <c r="B14" s="18">
        <f t="shared" si="1"/>
        <v>1200</v>
      </c>
      <c r="C14" s="39"/>
      <c r="D14" s="22">
        <f t="shared" si="2"/>
      </c>
      <c r="E14" s="3"/>
      <c r="F14" s="23">
        <f t="shared" si="3"/>
      </c>
      <c r="G14" s="24">
        <f t="shared" si="8"/>
      </c>
      <c r="H14" s="9"/>
      <c r="I14" s="3">
        <f t="shared" si="4"/>
        <v>6</v>
      </c>
      <c r="J14" s="3">
        <f t="shared" si="5"/>
        <v>1200</v>
      </c>
      <c r="K14" s="26">
        <f t="shared" si="9"/>
      </c>
      <c r="L14" s="27">
        <f t="shared" si="6"/>
      </c>
      <c r="M14" s="23">
        <f t="shared" si="7"/>
      </c>
      <c r="N14" s="23">
        <f t="shared" si="10"/>
      </c>
      <c r="O14" s="23">
        <f t="shared" si="11"/>
      </c>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row>
    <row r="15" spans="1:251" ht="12.75">
      <c r="A15" s="3">
        <f t="shared" si="0"/>
        <v>7</v>
      </c>
      <c r="B15" s="18">
        <f t="shared" si="1"/>
        <v>1440</v>
      </c>
      <c r="C15" s="39"/>
      <c r="D15" s="22">
        <f t="shared" si="2"/>
      </c>
      <c r="E15" s="3"/>
      <c r="F15" s="23">
        <f t="shared" si="3"/>
      </c>
      <c r="G15" s="24">
        <f t="shared" si="8"/>
      </c>
      <c r="H15" s="9"/>
      <c r="I15" s="3">
        <f t="shared" si="4"/>
        <v>7</v>
      </c>
      <c r="J15" s="3">
        <f t="shared" si="5"/>
        <v>1440</v>
      </c>
      <c r="K15" s="26">
        <f t="shared" si="9"/>
      </c>
      <c r="L15" s="27">
        <f t="shared" si="6"/>
      </c>
      <c r="M15" s="23">
        <f t="shared" si="7"/>
      </c>
      <c r="N15" s="23">
        <f t="shared" si="10"/>
      </c>
      <c r="O15" s="23">
        <f t="shared" si="11"/>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row>
    <row r="16" spans="1:251" ht="12.75">
      <c r="A16" s="3">
        <f t="shared" si="0"/>
        <v>8</v>
      </c>
      <c r="B16" s="18">
        <f t="shared" si="1"/>
        <v>1680</v>
      </c>
      <c r="C16" s="39"/>
      <c r="D16" s="22">
        <f t="shared" si="2"/>
      </c>
      <c r="E16" s="3"/>
      <c r="F16" s="23">
        <f t="shared" si="3"/>
      </c>
      <c r="G16" s="24">
        <f t="shared" si="8"/>
      </c>
      <c r="H16" s="9"/>
      <c r="I16" s="3">
        <f t="shared" si="4"/>
        <v>8</v>
      </c>
      <c r="J16" s="3">
        <f t="shared" si="5"/>
        <v>1680</v>
      </c>
      <c r="K16" s="26">
        <f t="shared" si="9"/>
      </c>
      <c r="L16" s="27">
        <f t="shared" si="6"/>
      </c>
      <c r="M16" s="23">
        <f t="shared" si="7"/>
      </c>
      <c r="N16" s="23">
        <f t="shared" si="10"/>
      </c>
      <c r="O16" s="23">
        <f t="shared" si="11"/>
      </c>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row>
    <row r="17" spans="1:251" ht="12.75">
      <c r="A17" s="3">
        <f t="shared" si="0"/>
        <v>9</v>
      </c>
      <c r="B17" s="18">
        <f t="shared" si="1"/>
        <v>1920</v>
      </c>
      <c r="C17" s="39"/>
      <c r="D17" s="22">
        <f t="shared" si="2"/>
      </c>
      <c r="E17" s="3"/>
      <c r="F17" s="23">
        <f t="shared" si="3"/>
      </c>
      <c r="G17" s="24">
        <f t="shared" si="8"/>
      </c>
      <c r="H17" s="9"/>
      <c r="I17" s="3">
        <f t="shared" si="4"/>
        <v>9</v>
      </c>
      <c r="J17" s="3">
        <f t="shared" si="5"/>
        <v>1920</v>
      </c>
      <c r="K17" s="26">
        <f t="shared" si="9"/>
      </c>
      <c r="L17" s="27">
        <f t="shared" si="6"/>
      </c>
      <c r="M17" s="23">
        <f t="shared" si="7"/>
      </c>
      <c r="N17" s="23">
        <f t="shared" si="10"/>
      </c>
      <c r="O17" s="23">
        <f t="shared" si="11"/>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row>
    <row r="18" spans="1:251" ht="12.75">
      <c r="A18" s="3">
        <f t="shared" si="0"/>
        <v>10</v>
      </c>
      <c r="B18" s="18">
        <f t="shared" si="1"/>
        <v>2160</v>
      </c>
      <c r="C18" s="39"/>
      <c r="D18" s="22">
        <f t="shared" si="2"/>
      </c>
      <c r="E18" s="3"/>
      <c r="F18" s="23">
        <f t="shared" si="3"/>
      </c>
      <c r="G18" s="24">
        <f t="shared" si="8"/>
      </c>
      <c r="H18" s="9"/>
      <c r="I18" s="3">
        <f t="shared" si="4"/>
        <v>10</v>
      </c>
      <c r="J18" s="3">
        <f t="shared" si="5"/>
        <v>2160</v>
      </c>
      <c r="K18" s="26">
        <f t="shared" si="9"/>
      </c>
      <c r="L18" s="27">
        <f t="shared" si="6"/>
      </c>
      <c r="M18" s="23">
        <f t="shared" si="7"/>
      </c>
      <c r="N18" s="23">
        <f t="shared" si="10"/>
      </c>
      <c r="O18" s="23">
        <f t="shared" si="11"/>
      </c>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row>
    <row r="19" spans="1:251" ht="12.75">
      <c r="A19" s="3">
        <f t="shared" si="0"/>
        <v>11</v>
      </c>
      <c r="B19" s="18">
        <f t="shared" si="1"/>
        <v>2400</v>
      </c>
      <c r="C19" s="39"/>
      <c r="D19" s="22">
        <f t="shared" si="2"/>
      </c>
      <c r="E19" s="3"/>
      <c r="F19" s="23">
        <f t="shared" si="3"/>
      </c>
      <c r="G19" s="24">
        <f t="shared" si="8"/>
      </c>
      <c r="H19" s="9"/>
      <c r="I19" s="3">
        <f t="shared" si="4"/>
        <v>11</v>
      </c>
      <c r="J19" s="3">
        <f t="shared" si="5"/>
        <v>2400</v>
      </c>
      <c r="K19" s="26">
        <f t="shared" si="9"/>
      </c>
      <c r="L19" s="27">
        <f t="shared" si="6"/>
      </c>
      <c r="M19" s="23">
        <f t="shared" si="7"/>
      </c>
      <c r="N19" s="23">
        <f t="shared" si="10"/>
      </c>
      <c r="O19" s="23">
        <f t="shared" si="11"/>
      </c>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row>
    <row r="20" spans="1:251" ht="12.75">
      <c r="A20" s="3">
        <f t="shared" si="0"/>
        <v>12</v>
      </c>
      <c r="B20" s="18">
        <f t="shared" si="1"/>
        <v>2640</v>
      </c>
      <c r="C20" s="39"/>
      <c r="D20" s="22">
        <f t="shared" si="2"/>
      </c>
      <c r="E20" s="3"/>
      <c r="F20" s="23">
        <f t="shared" si="3"/>
      </c>
      <c r="G20" s="24">
        <f t="shared" si="8"/>
      </c>
      <c r="H20" s="9"/>
      <c r="I20" s="3">
        <f t="shared" si="4"/>
        <v>12</v>
      </c>
      <c r="J20" s="3">
        <f t="shared" si="5"/>
        <v>2640</v>
      </c>
      <c r="K20" s="26">
        <f t="shared" si="9"/>
      </c>
      <c r="L20" s="27">
        <f t="shared" si="6"/>
      </c>
      <c r="M20" s="23">
        <f t="shared" si="7"/>
      </c>
      <c r="N20" s="23">
        <f t="shared" si="10"/>
      </c>
      <c r="O20" s="23">
        <f t="shared" si="11"/>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row>
    <row r="21" spans="1:251" ht="12.75">
      <c r="A21" s="3">
        <f t="shared" si="0"/>
        <v>13</v>
      </c>
      <c r="B21" s="18">
        <f t="shared" si="1"/>
        <v>2880</v>
      </c>
      <c r="C21" s="39"/>
      <c r="D21" s="22">
        <f t="shared" si="2"/>
      </c>
      <c r="E21" s="3"/>
      <c r="F21" s="23">
        <f t="shared" si="3"/>
      </c>
      <c r="G21" s="24">
        <f t="shared" si="8"/>
      </c>
      <c r="H21" s="9"/>
      <c r="I21" s="3">
        <f t="shared" si="4"/>
        <v>13</v>
      </c>
      <c r="J21" s="3">
        <f t="shared" si="5"/>
        <v>2880</v>
      </c>
      <c r="K21" s="26">
        <f t="shared" si="9"/>
      </c>
      <c r="L21" s="27">
        <f t="shared" si="6"/>
      </c>
      <c r="M21" s="23">
        <f t="shared" si="7"/>
      </c>
      <c r="N21" s="23">
        <f t="shared" si="10"/>
      </c>
      <c r="O21" s="23">
        <f t="shared" si="11"/>
      </c>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row>
    <row r="22" spans="1:251" ht="12.75">
      <c r="A22" s="3">
        <f t="shared" si="0"/>
        <v>14</v>
      </c>
      <c r="B22" s="18">
        <f t="shared" si="1"/>
        <v>3120</v>
      </c>
      <c r="C22" s="39"/>
      <c r="D22" s="22">
        <f t="shared" si="2"/>
      </c>
      <c r="E22" s="3"/>
      <c r="F22" s="23">
        <f t="shared" si="3"/>
      </c>
      <c r="G22" s="24">
        <f t="shared" si="8"/>
      </c>
      <c r="H22" s="9"/>
      <c r="I22" s="3">
        <f t="shared" si="4"/>
        <v>14</v>
      </c>
      <c r="J22" s="3">
        <f t="shared" si="5"/>
        <v>3120</v>
      </c>
      <c r="K22" s="26">
        <f t="shared" si="9"/>
      </c>
      <c r="L22" s="27">
        <f t="shared" si="6"/>
      </c>
      <c r="M22" s="23">
        <f t="shared" si="7"/>
      </c>
      <c r="N22" s="23">
        <f t="shared" si="10"/>
      </c>
      <c r="O22" s="23">
        <f t="shared" si="11"/>
      </c>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row>
    <row r="23" spans="1:251" ht="12.75">
      <c r="A23" s="3">
        <f t="shared" si="0"/>
        <v>15</v>
      </c>
      <c r="B23" s="18">
        <f t="shared" si="1"/>
        <v>3360</v>
      </c>
      <c r="C23" s="39"/>
      <c r="D23" s="22">
        <f t="shared" si="2"/>
      </c>
      <c r="E23" s="3"/>
      <c r="F23" s="23">
        <f t="shared" si="3"/>
      </c>
      <c r="G23" s="24">
        <f t="shared" si="8"/>
      </c>
      <c r="H23" s="9"/>
      <c r="I23" s="3">
        <f t="shared" si="4"/>
        <v>15</v>
      </c>
      <c r="J23" s="3">
        <f t="shared" si="5"/>
        <v>3360</v>
      </c>
      <c r="K23" s="26">
        <f t="shared" si="9"/>
      </c>
      <c r="L23" s="27">
        <f t="shared" si="6"/>
      </c>
      <c r="M23" s="23">
        <f t="shared" si="7"/>
      </c>
      <c r="N23" s="23">
        <f t="shared" si="10"/>
      </c>
      <c r="O23" s="23">
        <f t="shared" si="11"/>
      </c>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row>
    <row r="24" spans="1:251" ht="12.75">
      <c r="A24" s="3">
        <f t="shared" si="0"/>
        <v>16</v>
      </c>
      <c r="B24" s="18">
        <f t="shared" si="1"/>
        <v>3600</v>
      </c>
      <c r="C24" s="39"/>
      <c r="D24" s="22">
        <f t="shared" si="2"/>
      </c>
      <c r="E24" s="3"/>
      <c r="F24" s="23">
        <f t="shared" si="3"/>
      </c>
      <c r="G24" s="24">
        <f t="shared" si="8"/>
      </c>
      <c r="H24" s="9"/>
      <c r="I24" s="3">
        <f t="shared" si="4"/>
        <v>16</v>
      </c>
      <c r="J24" s="3">
        <f t="shared" si="5"/>
        <v>3600</v>
      </c>
      <c r="K24" s="26">
        <f t="shared" si="9"/>
      </c>
      <c r="L24" s="27">
        <f t="shared" si="6"/>
      </c>
      <c r="M24" s="23">
        <f t="shared" si="7"/>
      </c>
      <c r="N24" s="23">
        <f t="shared" si="10"/>
      </c>
      <c r="O24" s="23">
        <f t="shared" si="11"/>
      </c>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row>
    <row r="25" spans="1:251" ht="12.75">
      <c r="A25" s="3">
        <f t="shared" si="0"/>
        <v>17</v>
      </c>
      <c r="B25" s="18">
        <f t="shared" si="1"/>
        <v>3840</v>
      </c>
      <c r="C25" s="39"/>
      <c r="D25" s="22">
        <f t="shared" si="2"/>
      </c>
      <c r="E25" s="3"/>
      <c r="F25" s="23">
        <f t="shared" si="3"/>
      </c>
      <c r="G25" s="24">
        <f t="shared" si="8"/>
      </c>
      <c r="H25" s="9"/>
      <c r="I25" s="3">
        <f t="shared" si="4"/>
        <v>17</v>
      </c>
      <c r="J25" s="3">
        <f t="shared" si="5"/>
        <v>3840</v>
      </c>
      <c r="K25" s="26">
        <f t="shared" si="9"/>
      </c>
      <c r="L25" s="27">
        <f t="shared" si="6"/>
      </c>
      <c r="M25" s="23">
        <f t="shared" si="7"/>
      </c>
      <c r="N25" s="23">
        <f t="shared" si="10"/>
      </c>
      <c r="O25" s="23">
        <f t="shared" si="11"/>
      </c>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row>
    <row r="26" spans="1:251" ht="12.75">
      <c r="A26" s="3">
        <f t="shared" si="0"/>
        <v>18</v>
      </c>
      <c r="B26" s="18">
        <f t="shared" si="1"/>
        <v>4080</v>
      </c>
      <c r="C26" s="39"/>
      <c r="D26" s="22">
        <f t="shared" si="2"/>
      </c>
      <c r="E26" s="3"/>
      <c r="F26" s="23">
        <f t="shared" si="3"/>
      </c>
      <c r="G26" s="24">
        <f t="shared" si="8"/>
      </c>
      <c r="H26" s="9"/>
      <c r="I26" s="3">
        <f t="shared" si="4"/>
        <v>18</v>
      </c>
      <c r="J26" s="3">
        <f t="shared" si="5"/>
        <v>4080</v>
      </c>
      <c r="K26" s="25">
        <f>IF(C26="","",C26)</f>
      </c>
      <c r="L26" s="23">
        <f>IF(C26="","",(71.498068+94.593053*LOG(K26,10)+41.912053*POWER(LOG(K26,10),2)+9.8247004*POWER(LOG(K26,10),3)+0.28175407*POWER(LOG(K26,10),4)-1.1878455*POWER(LOG(K26,10),5)-0.18014349*POWER(LOG(K26,10),6)+0.14710899*POWER(LOG(K26,10),7)-0.017046845*POWER(LOG(K26,10),8)))</f>
      </c>
      <c r="M26" s="23">
        <f t="shared" si="7"/>
      </c>
      <c r="N26" s="23">
        <f t="shared" si="10"/>
      </c>
      <c r="O26" s="23">
        <f t="shared" si="11"/>
      </c>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row>
    <row r="27" spans="1:15" ht="12.75">
      <c r="A27" s="9"/>
      <c r="B27" s="9"/>
      <c r="C27" s="9"/>
      <c r="D27" s="9"/>
      <c r="E27" s="9"/>
      <c r="F27" s="9"/>
      <c r="G27" s="9"/>
      <c r="H27" s="9"/>
      <c r="I27" s="9"/>
      <c r="J27" s="9"/>
      <c r="K27" s="11"/>
      <c r="L27" s="9"/>
      <c r="M27" s="9"/>
      <c r="N27" s="12"/>
      <c r="O27" s="13"/>
    </row>
    <row r="28" spans="1:15" ht="12.75">
      <c r="A28" s="10" t="s">
        <v>28</v>
      </c>
      <c r="B28" s="9"/>
      <c r="C28" s="9"/>
      <c r="D28" s="9"/>
      <c r="E28" s="9"/>
      <c r="F28" s="9"/>
      <c r="G28" s="9"/>
      <c r="H28" s="9"/>
      <c r="I28" s="9"/>
      <c r="J28" s="9"/>
      <c r="K28" s="14" t="s">
        <v>31</v>
      </c>
      <c r="L28" s="15"/>
      <c r="M28" s="9"/>
      <c r="N28" s="12"/>
      <c r="O28" s="13"/>
    </row>
    <row r="29" spans="1:15" ht="12.75">
      <c r="A29" s="9"/>
      <c r="B29" s="9"/>
      <c r="C29" s="9"/>
      <c r="D29" s="9"/>
      <c r="E29" s="9"/>
      <c r="F29" s="9"/>
      <c r="G29" s="9"/>
      <c r="H29" s="9"/>
      <c r="I29" s="9"/>
      <c r="J29" s="16" t="s">
        <v>5</v>
      </c>
      <c r="K29" s="17">
        <f>IF(C26="","",(L26-L9)/J26)</f>
      </c>
      <c r="L29" s="9"/>
      <c r="M29" s="9"/>
      <c r="N29" s="12"/>
      <c r="O29" s="13"/>
    </row>
    <row r="30" spans="1:15" ht="12.75">
      <c r="A30" s="9"/>
      <c r="B30" s="9"/>
      <c r="C30" s="9"/>
      <c r="D30" s="9"/>
      <c r="E30" s="9"/>
      <c r="F30" s="9"/>
      <c r="G30" s="9"/>
      <c r="H30" s="9"/>
      <c r="I30" s="9"/>
      <c r="J30" s="16" t="s">
        <v>6</v>
      </c>
      <c r="K30" s="12">
        <f>IF(C9="","",L9)</f>
      </c>
      <c r="L30" s="15"/>
      <c r="M30" s="9"/>
      <c r="N30" s="12"/>
      <c r="O30" s="13"/>
    </row>
    <row r="31" spans="1:15" ht="12.75">
      <c r="A31" s="9"/>
      <c r="B31" s="9"/>
      <c r="C31" s="9"/>
      <c r="D31" s="9"/>
      <c r="E31" s="9"/>
      <c r="F31" s="9"/>
      <c r="G31" s="9"/>
      <c r="H31" s="9"/>
      <c r="I31" s="9"/>
      <c r="J31" s="9"/>
      <c r="K31" s="9"/>
      <c r="L31" s="13"/>
      <c r="M31" s="9"/>
      <c r="N31" s="12"/>
      <c r="O31" s="13"/>
    </row>
    <row r="32" spans="1:15" ht="12.75">
      <c r="A32" s="9"/>
      <c r="B32" s="9"/>
      <c r="C32" s="9"/>
      <c r="D32" s="9"/>
      <c r="E32" s="9"/>
      <c r="F32" s="9"/>
      <c r="G32" s="9"/>
      <c r="H32" s="9"/>
      <c r="I32" s="9"/>
      <c r="J32" s="11"/>
      <c r="K32" s="9"/>
      <c r="L32" s="9"/>
      <c r="M32" s="12"/>
      <c r="N32" s="13"/>
      <c r="O32" s="9"/>
    </row>
    <row r="33" spans="1:15" ht="12.75">
      <c r="A33" s="9"/>
      <c r="B33" s="9"/>
      <c r="C33" s="9"/>
      <c r="D33" s="9"/>
      <c r="E33" s="9"/>
      <c r="F33" s="9"/>
      <c r="G33" s="9"/>
      <c r="H33" s="9"/>
      <c r="I33" s="9"/>
      <c r="J33" s="9"/>
      <c r="K33" s="9"/>
      <c r="L33" s="9"/>
      <c r="M33" s="9"/>
      <c r="N33" s="9"/>
      <c r="O33" s="9"/>
    </row>
    <row r="34" spans="1:15" ht="12.75">
      <c r="A34" s="9"/>
      <c r="B34" s="9"/>
      <c r="C34" s="9"/>
      <c r="D34" s="9"/>
      <c r="E34" s="9"/>
      <c r="F34" s="9"/>
      <c r="G34" s="9"/>
      <c r="H34" s="9"/>
      <c r="I34" s="9"/>
      <c r="J34" s="9"/>
      <c r="K34" s="9"/>
      <c r="L34" s="9"/>
      <c r="M34" s="9"/>
      <c r="N34" s="9"/>
      <c r="O34" s="9"/>
    </row>
    <row r="35" spans="1:15" ht="12.75">
      <c r="A35" s="9"/>
      <c r="B35" s="9"/>
      <c r="C35" s="9"/>
      <c r="D35" s="9"/>
      <c r="E35" s="9"/>
      <c r="F35" s="9"/>
      <c r="G35" s="9"/>
      <c r="H35" s="9"/>
      <c r="I35" s="9"/>
      <c r="J35" s="9"/>
      <c r="K35" s="9"/>
      <c r="L35" s="9"/>
      <c r="M35" s="9"/>
      <c r="N35" s="9"/>
      <c r="O35" s="9"/>
    </row>
    <row r="36" spans="1:15" ht="12.75">
      <c r="A36" s="9"/>
      <c r="B36" s="9"/>
      <c r="C36" s="9"/>
      <c r="D36" s="9"/>
      <c r="E36" s="9"/>
      <c r="F36" s="9"/>
      <c r="G36" s="9"/>
      <c r="H36" s="9"/>
      <c r="I36" s="9"/>
      <c r="J36" s="9"/>
      <c r="K36" s="9"/>
      <c r="L36" s="9"/>
      <c r="M36" s="9"/>
      <c r="N36" s="9"/>
      <c r="O36" s="9"/>
    </row>
    <row r="37" spans="1:15" ht="12.75">
      <c r="A37" s="9"/>
      <c r="B37" s="9"/>
      <c r="C37" s="9"/>
      <c r="D37" s="9"/>
      <c r="E37" s="9"/>
      <c r="F37" s="9"/>
      <c r="G37" s="9"/>
      <c r="H37" s="9"/>
      <c r="I37" s="9"/>
      <c r="J37" s="9"/>
      <c r="K37" s="9"/>
      <c r="L37" s="9"/>
      <c r="M37" s="9"/>
      <c r="N37" s="9"/>
      <c r="O37" s="9"/>
    </row>
    <row r="38" spans="1:15" ht="12.75">
      <c r="A38" s="9"/>
      <c r="B38" s="9"/>
      <c r="C38" s="9"/>
      <c r="D38" s="9"/>
      <c r="E38" s="9"/>
      <c r="F38" s="9"/>
      <c r="G38" s="9"/>
      <c r="H38" s="9"/>
      <c r="I38" s="9"/>
      <c r="J38" s="9"/>
      <c r="K38" s="9"/>
      <c r="L38" s="9"/>
      <c r="M38" s="9"/>
      <c r="N38" s="9"/>
      <c r="O38" s="9"/>
    </row>
    <row r="39" spans="1:15" ht="12.75">
      <c r="A39" s="9"/>
      <c r="B39" s="9"/>
      <c r="C39" s="9"/>
      <c r="D39" s="9"/>
      <c r="E39" s="9"/>
      <c r="F39" s="9"/>
      <c r="G39" s="9"/>
      <c r="H39" s="9"/>
      <c r="I39" s="9"/>
      <c r="J39" s="9"/>
      <c r="K39" s="9"/>
      <c r="L39" s="9"/>
      <c r="M39" s="9"/>
      <c r="N39" s="9"/>
      <c r="O39" s="9"/>
    </row>
    <row r="40" spans="1:15" ht="12.75">
      <c r="A40" s="9"/>
      <c r="B40" s="9"/>
      <c r="C40" s="9"/>
      <c r="D40" s="9"/>
      <c r="E40" s="9"/>
      <c r="F40" s="9"/>
      <c r="G40" s="9"/>
      <c r="H40" s="9"/>
      <c r="I40" s="9"/>
      <c r="J40" s="9"/>
      <c r="K40" s="9"/>
      <c r="L40" s="9"/>
      <c r="M40" s="9"/>
      <c r="N40" s="9"/>
      <c r="O40" s="9"/>
    </row>
    <row r="41" spans="1:15" ht="12.75">
      <c r="A41" s="9"/>
      <c r="B41" s="9"/>
      <c r="C41" s="9"/>
      <c r="D41" s="9"/>
      <c r="E41" s="9"/>
      <c r="F41" s="9"/>
      <c r="G41" s="9"/>
      <c r="H41" s="9"/>
      <c r="I41" s="9"/>
      <c r="J41" s="9"/>
      <c r="K41" s="9"/>
      <c r="L41" s="9"/>
      <c r="M41" s="9"/>
      <c r="N41" s="9"/>
      <c r="O41" s="9"/>
    </row>
    <row r="42" spans="1:15" ht="12.75">
      <c r="A42" s="9"/>
      <c r="B42" s="9"/>
      <c r="C42" s="9"/>
      <c r="D42" s="9"/>
      <c r="E42" s="9"/>
      <c r="F42" s="9"/>
      <c r="G42" s="9"/>
      <c r="H42" s="9"/>
      <c r="I42" s="9"/>
      <c r="J42" s="9"/>
      <c r="K42" s="9"/>
      <c r="L42" s="9"/>
      <c r="M42" s="9"/>
      <c r="N42" s="9"/>
      <c r="O42" s="9"/>
    </row>
    <row r="43" spans="1:15" ht="12.75">
      <c r="A43" s="9"/>
      <c r="B43" s="9"/>
      <c r="C43" s="9"/>
      <c r="D43" s="9"/>
      <c r="E43" s="9"/>
      <c r="F43" s="9"/>
      <c r="G43" s="9"/>
      <c r="H43" s="9"/>
      <c r="I43" s="9"/>
      <c r="J43" s="9"/>
      <c r="K43" s="9"/>
      <c r="L43" s="9"/>
      <c r="M43" s="9"/>
      <c r="N43" s="9"/>
      <c r="O43" s="9"/>
    </row>
    <row r="44" spans="1:15" ht="12.75">
      <c r="A44" s="9"/>
      <c r="B44" s="9"/>
      <c r="C44" s="9"/>
      <c r="D44" s="9"/>
      <c r="E44" s="9"/>
      <c r="F44" s="9"/>
      <c r="G44" s="9"/>
      <c r="H44" s="9"/>
      <c r="I44" s="9"/>
      <c r="J44" s="9"/>
      <c r="K44" s="9"/>
      <c r="L44" s="9"/>
      <c r="M44" s="9"/>
      <c r="N44" s="9"/>
      <c r="O44" s="9"/>
    </row>
    <row r="45" spans="1:15" ht="12.75">
      <c r="A45" s="9"/>
      <c r="B45" s="9"/>
      <c r="C45" s="9"/>
      <c r="D45" s="9"/>
      <c r="E45" s="9"/>
      <c r="F45" s="9"/>
      <c r="G45" s="9"/>
      <c r="H45" s="9"/>
      <c r="I45" s="9"/>
      <c r="J45" s="9"/>
      <c r="K45" s="9"/>
      <c r="L45" s="9"/>
      <c r="M45" s="9"/>
      <c r="N45" s="9"/>
      <c r="O45" s="9"/>
    </row>
    <row r="46" spans="1:15" ht="12.75">
      <c r="A46" s="9"/>
      <c r="B46" s="9"/>
      <c r="C46" s="9"/>
      <c r="D46" s="9"/>
      <c r="E46" s="9"/>
      <c r="F46" s="9"/>
      <c r="G46" s="9"/>
      <c r="H46" s="9"/>
      <c r="I46" s="9"/>
      <c r="J46" s="9"/>
      <c r="K46" s="9"/>
      <c r="L46" s="9"/>
      <c r="M46" s="9"/>
      <c r="N46" s="9"/>
      <c r="O46" s="9"/>
    </row>
    <row r="47" spans="1:15" ht="12.75">
      <c r="A47" s="9"/>
      <c r="B47" s="9"/>
      <c r="C47" s="9"/>
      <c r="D47" s="9"/>
      <c r="E47" s="9"/>
      <c r="F47" s="9"/>
      <c r="G47" s="9"/>
      <c r="H47" s="9"/>
      <c r="I47" s="9"/>
      <c r="J47" s="9"/>
      <c r="K47" s="9"/>
      <c r="L47" s="9"/>
      <c r="M47" s="9"/>
      <c r="N47" s="9"/>
      <c r="O47" s="9"/>
    </row>
    <row r="48" spans="1:15" ht="12.75">
      <c r="A48" s="9"/>
      <c r="B48" s="9"/>
      <c r="C48" s="9"/>
      <c r="D48" s="9"/>
      <c r="E48" s="9"/>
      <c r="F48" s="9"/>
      <c r="G48" s="9"/>
      <c r="H48" s="9"/>
      <c r="I48" s="9"/>
      <c r="J48" s="9"/>
      <c r="K48" s="9"/>
      <c r="L48" s="9"/>
      <c r="M48" s="9"/>
      <c r="N48" s="9"/>
      <c r="O48" s="9"/>
    </row>
    <row r="49" spans="1:15" ht="12.75">
      <c r="A49" s="9"/>
      <c r="B49" s="9"/>
      <c r="C49" s="9"/>
      <c r="D49" s="9"/>
      <c r="E49" s="9"/>
      <c r="F49" s="9"/>
      <c r="G49" s="9"/>
      <c r="H49" s="9"/>
      <c r="I49" s="9"/>
      <c r="J49" s="9"/>
      <c r="K49" s="9"/>
      <c r="L49" s="9"/>
      <c r="M49" s="9"/>
      <c r="N49" s="9"/>
      <c r="O49" s="9"/>
    </row>
    <row r="50" spans="1:15" ht="12.75">
      <c r="A50" s="9"/>
      <c r="B50" s="9"/>
      <c r="C50" s="9"/>
      <c r="D50" s="9"/>
      <c r="E50" s="9"/>
      <c r="F50" s="9"/>
      <c r="G50" s="9"/>
      <c r="H50" s="9"/>
      <c r="I50" s="9"/>
      <c r="J50" s="9"/>
      <c r="K50" s="9"/>
      <c r="L50" s="9"/>
      <c r="M50" s="9"/>
      <c r="N50" s="9"/>
      <c r="O50" s="9"/>
    </row>
    <row r="51" spans="1:15" ht="12.75">
      <c r="A51" s="9"/>
      <c r="B51" s="9"/>
      <c r="C51" s="9"/>
      <c r="D51" s="9"/>
      <c r="E51" s="9"/>
      <c r="F51" s="9"/>
      <c r="G51" s="9"/>
      <c r="H51" s="9"/>
      <c r="I51" s="9"/>
      <c r="J51" s="9"/>
      <c r="K51" s="9"/>
      <c r="L51" s="9"/>
      <c r="M51" s="9"/>
      <c r="N51" s="9"/>
      <c r="O51" s="9"/>
    </row>
    <row r="52" spans="1:15" ht="12.75">
      <c r="A52" s="9"/>
      <c r="B52" s="9"/>
      <c r="C52" s="9"/>
      <c r="D52" s="9"/>
      <c r="E52" s="9"/>
      <c r="F52" s="9"/>
      <c r="G52" s="9"/>
      <c r="H52" s="9"/>
      <c r="I52" s="9"/>
      <c r="J52" s="9"/>
      <c r="K52" s="9"/>
      <c r="L52" s="9"/>
      <c r="M52" s="9"/>
      <c r="N52" s="9"/>
      <c r="O52" s="9"/>
    </row>
    <row r="53" spans="1:15" ht="12.75">
      <c r="A53" s="9"/>
      <c r="B53" s="9"/>
      <c r="C53" s="9"/>
      <c r="D53" s="9"/>
      <c r="E53" s="9"/>
      <c r="F53" s="9"/>
      <c r="G53" s="9"/>
      <c r="H53" s="9"/>
      <c r="I53" s="9"/>
      <c r="J53" s="9"/>
      <c r="K53" s="9"/>
      <c r="L53" s="9"/>
      <c r="M53" s="9"/>
      <c r="N53" s="9"/>
      <c r="O53" s="9"/>
    </row>
    <row r="54" spans="1:15" ht="12.75">
      <c r="A54" s="9"/>
      <c r="B54" s="9"/>
      <c r="C54" s="9"/>
      <c r="D54" s="9"/>
      <c r="E54" s="9"/>
      <c r="F54" s="9"/>
      <c r="G54" s="9"/>
      <c r="H54" s="9"/>
      <c r="I54" s="9"/>
      <c r="J54" s="9"/>
      <c r="K54" s="9"/>
      <c r="L54" s="9"/>
      <c r="M54" s="9"/>
      <c r="N54" s="9"/>
      <c r="O54" s="9"/>
    </row>
    <row r="55" spans="1:15" ht="12.75">
      <c r="A55" s="21" t="s">
        <v>29</v>
      </c>
      <c r="B55" s="3"/>
      <c r="C55" s="3"/>
      <c r="D55" s="3"/>
      <c r="E55" s="3"/>
      <c r="F55" s="3"/>
      <c r="G55" s="3"/>
      <c r="H55" s="9"/>
      <c r="I55" s="9"/>
      <c r="J55" s="9"/>
      <c r="K55" s="9"/>
      <c r="L55" s="9"/>
      <c r="M55" s="9"/>
      <c r="N55" s="9"/>
      <c r="O55" s="9"/>
    </row>
    <row r="56" spans="1:15" ht="12.75">
      <c r="A56" s="4"/>
      <c r="B56" s="3"/>
      <c r="C56" s="3"/>
      <c r="D56" s="3"/>
      <c r="E56" s="3"/>
      <c r="F56" s="3"/>
      <c r="G56" s="3"/>
      <c r="H56" s="9"/>
      <c r="I56" s="9"/>
      <c r="J56" s="9"/>
      <c r="K56" s="9"/>
      <c r="L56" s="9"/>
      <c r="M56" s="9"/>
      <c r="N56" s="9"/>
      <c r="O56" s="9"/>
    </row>
    <row r="57" spans="1:15" ht="12.75">
      <c r="A57" s="20" t="s">
        <v>25</v>
      </c>
      <c r="B57" s="3"/>
      <c r="C57" s="3"/>
      <c r="D57" s="3"/>
      <c r="E57" s="3"/>
      <c r="F57" s="3"/>
      <c r="G57" s="3"/>
      <c r="H57" s="9"/>
      <c r="I57" s="10" t="s">
        <v>27</v>
      </c>
      <c r="J57" s="9"/>
      <c r="K57" s="11"/>
      <c r="L57" s="3"/>
      <c r="M57" s="9"/>
      <c r="N57" s="3"/>
      <c r="O57" s="9"/>
    </row>
    <row r="58" spans="1:15" ht="12.75">
      <c r="A58" s="5" t="s">
        <v>26</v>
      </c>
      <c r="B58" s="3"/>
      <c r="C58" s="6" t="s">
        <v>0</v>
      </c>
      <c r="D58" s="7" t="s">
        <v>3</v>
      </c>
      <c r="E58" s="3"/>
      <c r="F58" s="6"/>
      <c r="G58" s="7" t="s">
        <v>32</v>
      </c>
      <c r="H58" s="9"/>
      <c r="I58" s="5" t="s">
        <v>26</v>
      </c>
      <c r="J58" s="9"/>
      <c r="K58" s="6" t="s">
        <v>0</v>
      </c>
      <c r="L58" s="7" t="s">
        <v>3</v>
      </c>
      <c r="M58" s="8"/>
      <c r="N58" s="7" t="s">
        <v>4</v>
      </c>
      <c r="O58" s="8" t="s">
        <v>4</v>
      </c>
    </row>
    <row r="59" spans="1:15" ht="12.75">
      <c r="A59" s="5" t="s">
        <v>7</v>
      </c>
      <c r="B59" s="3" t="s">
        <v>2</v>
      </c>
      <c r="C59" s="8" t="s">
        <v>8</v>
      </c>
      <c r="D59" s="5" t="s">
        <v>1</v>
      </c>
      <c r="E59" s="3"/>
      <c r="F59" s="5" t="s">
        <v>4</v>
      </c>
      <c r="G59" s="5" t="s">
        <v>33</v>
      </c>
      <c r="H59" s="9"/>
      <c r="I59" s="5" t="s">
        <v>7</v>
      </c>
      <c r="J59" s="3" t="s">
        <v>2</v>
      </c>
      <c r="K59" s="8" t="s">
        <v>8</v>
      </c>
      <c r="L59" s="5" t="s">
        <v>1</v>
      </c>
      <c r="M59" s="8" t="s">
        <v>4</v>
      </c>
      <c r="N59" s="28" t="s">
        <v>9</v>
      </c>
      <c r="O59" s="28" t="s">
        <v>10</v>
      </c>
    </row>
    <row r="60" spans="1:15" ht="12.75">
      <c r="A60" s="3">
        <v>1</v>
      </c>
      <c r="B60" s="18">
        <v>0</v>
      </c>
      <c r="C60" s="39"/>
      <c r="D60" s="22">
        <f>IF($C$77="","",(71.498068+94.593053*LOG(C60,10)+41.912053*POWER(LOG(C60,10),2)+9.8247004*POWER(LOG(C60,10),3)+0.28175407*POWER(LOG(C60,10),4)-1.1878455*POWER(LOG(C60,10),5)-0.18014349*POWER(LOG(C60,10),6)+0.14710899*POWER(LOG(C60,10),7)-0.017046845*POWER(LOG(C60,10),8)))</f>
      </c>
      <c r="E60" s="3"/>
      <c r="F60" s="3"/>
      <c r="G60" s="3"/>
      <c r="H60" s="9"/>
      <c r="I60" s="3">
        <v>1</v>
      </c>
      <c r="J60" s="3">
        <v>0</v>
      </c>
      <c r="K60" s="25">
        <f>IF(C60="","",C60)</f>
      </c>
      <c r="L60" s="23">
        <f>IF(C60="","",(71.498068+94.593053*LOG(K60,10)+41.912053*POWER(LOG(K60,10),2)+9.8247004*POWER(LOG(K60,10),3)+0.28175407*POWER(LOG(K60,10),4)-1.1878455*POWER(LOG(K60,10),5)-0.18014349*POWER(LOG(K60,10),6)+0.14710899*POWER(LOG(K60,10),7)-0.017046845*POWER(LOG(K60,10),8)))</f>
      </c>
      <c r="M60" s="9"/>
      <c r="N60" s="9"/>
      <c r="O60" s="9"/>
    </row>
    <row r="61" spans="1:15" ht="12.75">
      <c r="A61" s="3">
        <f aca="true" t="shared" si="12" ref="A61:A77">A60+1</f>
        <v>2</v>
      </c>
      <c r="B61" s="18">
        <f aca="true" t="shared" si="13" ref="B61:B77">B60+240</f>
        <v>240</v>
      </c>
      <c r="C61" s="39"/>
      <c r="D61" s="22">
        <f aca="true" t="shared" si="14" ref="D61:D77">IF($C$77="","",(71.498068+94.593053*LOG(C61,10)+41.912053*POWER(LOG(C61,10),2)+9.8247004*POWER(LOG(C61,10),3)+0.28175407*POWER(LOG(C61,10),4)-1.1878455*POWER(LOG(C61,10),5)-0.18014349*POWER(LOG(C61,10),6)+0.14710899*POWER(LOG(C61,10),7)-0.017046845*POWER(LOG(C61,10),8)))</f>
      </c>
      <c r="E61" s="3"/>
      <c r="F61" s="23">
        <f>IF($C$77="","",((C61-C60)/(0.5*(C61+C60))))</f>
      </c>
      <c r="G61" s="24">
        <f>IF(C61="","",(ABS(M61-F61)/M61)*100)</f>
      </c>
      <c r="H61" s="9"/>
      <c r="I61" s="3">
        <f aca="true" t="shared" si="15" ref="I61:I77">I60+1</f>
        <v>2</v>
      </c>
      <c r="J61" s="3">
        <f aca="true" t="shared" si="16" ref="J61:J77">J60+240</f>
        <v>240</v>
      </c>
      <c r="K61" s="26">
        <f>IF($C$77="","",(10^((-1.3011877+(0.080242636*LN(L61))+(0.13646699*(LN(L61))^2)+(-0.025468404*(LN(L61))^3)+(0.0013635334*(LN(L61))^4))/(1+(-0.025840191*LN(L61))+(-0.10320229*(LN(L61))^2)+(0.02874562*(LN(L61))^3)+(-0.0031978977*(LN(L61))^4)+(0.00012992634*(LN(L61))^5)))))</f>
      </c>
      <c r="L61" s="27">
        <f>IF($C$77="","",($K$80*J61+$K$81))</f>
      </c>
      <c r="M61" s="23">
        <f>IF($C$77="","",((K61-K60)/(0.5*(K61+K60))))</f>
      </c>
      <c r="N61" s="23">
        <f>IF($C$77="","",M61*1.1)</f>
      </c>
      <c r="O61" s="23">
        <f>IF($C$77="","",M61*0.9)</f>
      </c>
    </row>
    <row r="62" spans="1:15" ht="12.75">
      <c r="A62" s="3">
        <f t="shared" si="12"/>
        <v>3</v>
      </c>
      <c r="B62" s="18">
        <f t="shared" si="13"/>
        <v>480</v>
      </c>
      <c r="C62" s="39"/>
      <c r="D62" s="22">
        <f t="shared" si="14"/>
      </c>
      <c r="E62" s="3"/>
      <c r="F62" s="23">
        <f aca="true" t="shared" si="17" ref="F62:F77">IF($C$77="","",((C62-C61)/(0.5*(C62+C61))))</f>
      </c>
      <c r="G62" s="24">
        <f aca="true" t="shared" si="18" ref="G62:G77">IF(C62="","",(ABS(M62-F62)/M62)*100)</f>
      </c>
      <c r="H62" s="9"/>
      <c r="I62" s="3">
        <f t="shared" si="15"/>
        <v>3</v>
      </c>
      <c r="J62" s="3">
        <f t="shared" si="16"/>
        <v>480</v>
      </c>
      <c r="K62" s="26">
        <f aca="true" t="shared" si="19" ref="K62:K76">IF($C$77="","",(10^((-1.3011877+(0.080242636*LN(L62))+(0.13646699*(LN(L62))^2)+(-0.025468404*(LN(L62))^3)+(0.0013635334*(LN(L62))^4))/(1+(-0.025840191*LN(L62))+(-0.10320229*(LN(L62))^2)+(0.02874562*(LN(L62))^3)+(-0.0031978977*(LN(L62))^4)+(0.00012992634*(LN(L62))^5)))))</f>
      </c>
      <c r="L62" s="27">
        <f aca="true" t="shared" si="20" ref="L62:L76">IF($C$77="","",($K$80*J62+$K$81))</f>
      </c>
      <c r="M62" s="23">
        <f aca="true" t="shared" si="21" ref="M62:M77">IF($C$77="","",((K62-K61)/(0.5*(K62+K61))))</f>
      </c>
      <c r="N62" s="23">
        <f aca="true" t="shared" si="22" ref="N62:N77">IF($C$77="","",M62*1.1)</f>
      </c>
      <c r="O62" s="23">
        <f aca="true" t="shared" si="23" ref="O62:O77">IF($C$77="","",M62*0.9)</f>
      </c>
    </row>
    <row r="63" spans="1:15" ht="12.75">
      <c r="A63" s="3">
        <f t="shared" si="12"/>
        <v>4</v>
      </c>
      <c r="B63" s="18">
        <f t="shared" si="13"/>
        <v>720</v>
      </c>
      <c r="C63" s="39"/>
      <c r="D63" s="22">
        <f t="shared" si="14"/>
      </c>
      <c r="E63" s="3"/>
      <c r="F63" s="23">
        <f t="shared" si="17"/>
      </c>
      <c r="G63" s="24">
        <f t="shared" si="18"/>
      </c>
      <c r="H63" s="9"/>
      <c r="I63" s="3">
        <f t="shared" si="15"/>
        <v>4</v>
      </c>
      <c r="J63" s="3">
        <f t="shared" si="16"/>
        <v>720</v>
      </c>
      <c r="K63" s="26">
        <f t="shared" si="19"/>
      </c>
      <c r="L63" s="27">
        <f t="shared" si="20"/>
      </c>
      <c r="M63" s="23">
        <f t="shared" si="21"/>
      </c>
      <c r="N63" s="23">
        <f t="shared" si="22"/>
      </c>
      <c r="O63" s="23">
        <f t="shared" si="23"/>
      </c>
    </row>
    <row r="64" spans="1:15" ht="12.75">
      <c r="A64" s="3">
        <f t="shared" si="12"/>
        <v>5</v>
      </c>
      <c r="B64" s="18">
        <f t="shared" si="13"/>
        <v>960</v>
      </c>
      <c r="C64" s="39"/>
      <c r="D64" s="22">
        <f t="shared" si="14"/>
      </c>
      <c r="E64" s="3"/>
      <c r="F64" s="23">
        <f t="shared" si="17"/>
      </c>
      <c r="G64" s="24">
        <f t="shared" si="18"/>
      </c>
      <c r="H64" s="9"/>
      <c r="I64" s="3">
        <f t="shared" si="15"/>
        <v>5</v>
      </c>
      <c r="J64" s="3">
        <f t="shared" si="16"/>
        <v>960</v>
      </c>
      <c r="K64" s="26">
        <f t="shared" si="19"/>
      </c>
      <c r="L64" s="27">
        <f t="shared" si="20"/>
      </c>
      <c r="M64" s="23">
        <f t="shared" si="21"/>
      </c>
      <c r="N64" s="23">
        <f t="shared" si="22"/>
      </c>
      <c r="O64" s="23">
        <f t="shared" si="23"/>
      </c>
    </row>
    <row r="65" spans="1:15" ht="12.75">
      <c r="A65" s="3">
        <f t="shared" si="12"/>
        <v>6</v>
      </c>
      <c r="B65" s="18">
        <f t="shared" si="13"/>
        <v>1200</v>
      </c>
      <c r="C65" s="39"/>
      <c r="D65" s="22">
        <f t="shared" si="14"/>
      </c>
      <c r="E65" s="3"/>
      <c r="F65" s="23">
        <f t="shared" si="17"/>
      </c>
      <c r="G65" s="24">
        <f t="shared" si="18"/>
      </c>
      <c r="H65" s="9"/>
      <c r="I65" s="3">
        <f t="shared" si="15"/>
        <v>6</v>
      </c>
      <c r="J65" s="3">
        <f t="shared" si="16"/>
        <v>1200</v>
      </c>
      <c r="K65" s="26">
        <f t="shared" si="19"/>
      </c>
      <c r="L65" s="27">
        <f t="shared" si="20"/>
      </c>
      <c r="M65" s="23">
        <f t="shared" si="21"/>
      </c>
      <c r="N65" s="23">
        <f t="shared" si="22"/>
      </c>
      <c r="O65" s="23">
        <f t="shared" si="23"/>
      </c>
    </row>
    <row r="66" spans="1:15" ht="12.75">
      <c r="A66" s="3">
        <f t="shared" si="12"/>
        <v>7</v>
      </c>
      <c r="B66" s="18">
        <f t="shared" si="13"/>
        <v>1440</v>
      </c>
      <c r="C66" s="39"/>
      <c r="D66" s="22">
        <f t="shared" si="14"/>
      </c>
      <c r="E66" s="3"/>
      <c r="F66" s="23">
        <f t="shared" si="17"/>
      </c>
      <c r="G66" s="24">
        <f t="shared" si="18"/>
      </c>
      <c r="H66" s="9"/>
      <c r="I66" s="3">
        <f t="shared" si="15"/>
        <v>7</v>
      </c>
      <c r="J66" s="3">
        <f t="shared" si="16"/>
        <v>1440</v>
      </c>
      <c r="K66" s="26">
        <f t="shared" si="19"/>
      </c>
      <c r="L66" s="27">
        <f t="shared" si="20"/>
      </c>
      <c r="M66" s="23">
        <f t="shared" si="21"/>
      </c>
      <c r="N66" s="23">
        <f t="shared" si="22"/>
      </c>
      <c r="O66" s="23">
        <f t="shared" si="23"/>
      </c>
    </row>
    <row r="67" spans="1:15" ht="12.75">
      <c r="A67" s="3">
        <f t="shared" si="12"/>
        <v>8</v>
      </c>
      <c r="B67" s="18">
        <f t="shared" si="13"/>
        <v>1680</v>
      </c>
      <c r="C67" s="39"/>
      <c r="D67" s="22">
        <f t="shared" si="14"/>
      </c>
      <c r="E67" s="3"/>
      <c r="F67" s="23">
        <f t="shared" si="17"/>
      </c>
      <c r="G67" s="24">
        <f t="shared" si="18"/>
      </c>
      <c r="H67" s="9"/>
      <c r="I67" s="3">
        <f t="shared" si="15"/>
        <v>8</v>
      </c>
      <c r="J67" s="3">
        <f t="shared" si="16"/>
        <v>1680</v>
      </c>
      <c r="K67" s="26">
        <f t="shared" si="19"/>
      </c>
      <c r="L67" s="27">
        <f t="shared" si="20"/>
      </c>
      <c r="M67" s="23">
        <f t="shared" si="21"/>
      </c>
      <c r="N67" s="23">
        <f t="shared" si="22"/>
      </c>
      <c r="O67" s="23">
        <f t="shared" si="23"/>
      </c>
    </row>
    <row r="68" spans="1:15" ht="12.75">
      <c r="A68" s="3">
        <f t="shared" si="12"/>
        <v>9</v>
      </c>
      <c r="B68" s="18">
        <f t="shared" si="13"/>
        <v>1920</v>
      </c>
      <c r="C68" s="39"/>
      <c r="D68" s="22">
        <f t="shared" si="14"/>
      </c>
      <c r="E68" s="3"/>
      <c r="F68" s="23">
        <f t="shared" si="17"/>
      </c>
      <c r="G68" s="24">
        <f t="shared" si="18"/>
      </c>
      <c r="H68" s="9"/>
      <c r="I68" s="3">
        <f t="shared" si="15"/>
        <v>9</v>
      </c>
      <c r="J68" s="3">
        <f t="shared" si="16"/>
        <v>1920</v>
      </c>
      <c r="K68" s="26">
        <f t="shared" si="19"/>
      </c>
      <c r="L68" s="27">
        <f t="shared" si="20"/>
      </c>
      <c r="M68" s="23">
        <f t="shared" si="21"/>
      </c>
      <c r="N68" s="23">
        <f t="shared" si="22"/>
      </c>
      <c r="O68" s="23">
        <f t="shared" si="23"/>
      </c>
    </row>
    <row r="69" spans="1:15" ht="12.75">
      <c r="A69" s="3">
        <f t="shared" si="12"/>
        <v>10</v>
      </c>
      <c r="B69" s="18">
        <f t="shared" si="13"/>
        <v>2160</v>
      </c>
      <c r="C69" s="39"/>
      <c r="D69" s="22">
        <f t="shared" si="14"/>
      </c>
      <c r="E69" s="3"/>
      <c r="F69" s="23">
        <f t="shared" si="17"/>
      </c>
      <c r="G69" s="24">
        <f t="shared" si="18"/>
      </c>
      <c r="H69" s="9"/>
      <c r="I69" s="3">
        <f t="shared" si="15"/>
        <v>10</v>
      </c>
      <c r="J69" s="3">
        <f t="shared" si="16"/>
        <v>2160</v>
      </c>
      <c r="K69" s="26">
        <f t="shared" si="19"/>
      </c>
      <c r="L69" s="27">
        <f t="shared" si="20"/>
      </c>
      <c r="M69" s="23">
        <f t="shared" si="21"/>
      </c>
      <c r="N69" s="23">
        <f t="shared" si="22"/>
      </c>
      <c r="O69" s="23">
        <f t="shared" si="23"/>
      </c>
    </row>
    <row r="70" spans="1:15" ht="12.75">
      <c r="A70" s="3">
        <f t="shared" si="12"/>
        <v>11</v>
      </c>
      <c r="B70" s="18">
        <f t="shared" si="13"/>
        <v>2400</v>
      </c>
      <c r="C70" s="39"/>
      <c r="D70" s="22">
        <f t="shared" si="14"/>
      </c>
      <c r="E70" s="3"/>
      <c r="F70" s="23">
        <f t="shared" si="17"/>
      </c>
      <c r="G70" s="24">
        <f t="shared" si="18"/>
      </c>
      <c r="H70" s="9"/>
      <c r="I70" s="3">
        <f t="shared" si="15"/>
        <v>11</v>
      </c>
      <c r="J70" s="3">
        <f t="shared" si="16"/>
        <v>2400</v>
      </c>
      <c r="K70" s="26">
        <f t="shared" si="19"/>
      </c>
      <c r="L70" s="27">
        <f t="shared" si="20"/>
      </c>
      <c r="M70" s="23">
        <f t="shared" si="21"/>
      </c>
      <c r="N70" s="23">
        <f t="shared" si="22"/>
      </c>
      <c r="O70" s="23">
        <f t="shared" si="23"/>
      </c>
    </row>
    <row r="71" spans="1:15" ht="12.75">
      <c r="A71" s="3">
        <f t="shared" si="12"/>
        <v>12</v>
      </c>
      <c r="B71" s="18">
        <f t="shared" si="13"/>
        <v>2640</v>
      </c>
      <c r="C71" s="39"/>
      <c r="D71" s="22">
        <f t="shared" si="14"/>
      </c>
      <c r="E71" s="3"/>
      <c r="F71" s="23">
        <f t="shared" si="17"/>
      </c>
      <c r="G71" s="24">
        <f t="shared" si="18"/>
      </c>
      <c r="H71" s="9"/>
      <c r="I71" s="3">
        <f t="shared" si="15"/>
        <v>12</v>
      </c>
      <c r="J71" s="3">
        <f t="shared" si="16"/>
        <v>2640</v>
      </c>
      <c r="K71" s="26">
        <f t="shared" si="19"/>
      </c>
      <c r="L71" s="27">
        <f t="shared" si="20"/>
      </c>
      <c r="M71" s="23">
        <f t="shared" si="21"/>
      </c>
      <c r="N71" s="23">
        <f t="shared" si="22"/>
      </c>
      <c r="O71" s="23">
        <f t="shared" si="23"/>
      </c>
    </row>
    <row r="72" spans="1:15" ht="12.75">
      <c r="A72" s="3">
        <f t="shared" si="12"/>
        <v>13</v>
      </c>
      <c r="B72" s="18">
        <f t="shared" si="13"/>
        <v>2880</v>
      </c>
      <c r="C72" s="39"/>
      <c r="D72" s="22">
        <f t="shared" si="14"/>
      </c>
      <c r="E72" s="3"/>
      <c r="F72" s="23">
        <f t="shared" si="17"/>
      </c>
      <c r="G72" s="24">
        <f t="shared" si="18"/>
      </c>
      <c r="H72" s="9"/>
      <c r="I72" s="3">
        <f t="shared" si="15"/>
        <v>13</v>
      </c>
      <c r="J72" s="3">
        <f t="shared" si="16"/>
        <v>2880</v>
      </c>
      <c r="K72" s="26">
        <f t="shared" si="19"/>
      </c>
      <c r="L72" s="27">
        <f t="shared" si="20"/>
      </c>
      <c r="M72" s="23">
        <f t="shared" si="21"/>
      </c>
      <c r="N72" s="23">
        <f t="shared" si="22"/>
      </c>
      <c r="O72" s="23">
        <f t="shared" si="23"/>
      </c>
    </row>
    <row r="73" spans="1:15" ht="12.75">
      <c r="A73" s="3">
        <f t="shared" si="12"/>
        <v>14</v>
      </c>
      <c r="B73" s="18">
        <f t="shared" si="13"/>
        <v>3120</v>
      </c>
      <c r="C73" s="39"/>
      <c r="D73" s="22">
        <f t="shared" si="14"/>
      </c>
      <c r="E73" s="3"/>
      <c r="F73" s="23">
        <f t="shared" si="17"/>
      </c>
      <c r="G73" s="24">
        <f t="shared" si="18"/>
      </c>
      <c r="H73" s="9"/>
      <c r="I73" s="3">
        <f t="shared" si="15"/>
        <v>14</v>
      </c>
      <c r="J73" s="3">
        <f t="shared" si="16"/>
        <v>3120</v>
      </c>
      <c r="K73" s="26">
        <f t="shared" si="19"/>
      </c>
      <c r="L73" s="27">
        <f t="shared" si="20"/>
      </c>
      <c r="M73" s="23">
        <f t="shared" si="21"/>
      </c>
      <c r="N73" s="23">
        <f t="shared" si="22"/>
      </c>
      <c r="O73" s="23">
        <f t="shared" si="23"/>
      </c>
    </row>
    <row r="74" spans="1:15" ht="12.75">
      <c r="A74" s="3">
        <f t="shared" si="12"/>
        <v>15</v>
      </c>
      <c r="B74" s="18">
        <f t="shared" si="13"/>
        <v>3360</v>
      </c>
      <c r="C74" s="39"/>
      <c r="D74" s="22">
        <f t="shared" si="14"/>
      </c>
      <c r="E74" s="3"/>
      <c r="F74" s="23">
        <f t="shared" si="17"/>
      </c>
      <c r="G74" s="24">
        <f t="shared" si="18"/>
      </c>
      <c r="H74" s="9"/>
      <c r="I74" s="3">
        <f t="shared" si="15"/>
        <v>15</v>
      </c>
      <c r="J74" s="3">
        <f t="shared" si="16"/>
        <v>3360</v>
      </c>
      <c r="K74" s="26">
        <f t="shared" si="19"/>
      </c>
      <c r="L74" s="27">
        <f t="shared" si="20"/>
      </c>
      <c r="M74" s="23">
        <f t="shared" si="21"/>
      </c>
      <c r="N74" s="23">
        <f t="shared" si="22"/>
      </c>
      <c r="O74" s="23">
        <f t="shared" si="23"/>
      </c>
    </row>
    <row r="75" spans="1:15" ht="12.75">
      <c r="A75" s="3">
        <f t="shared" si="12"/>
        <v>16</v>
      </c>
      <c r="B75" s="18">
        <f t="shared" si="13"/>
        <v>3600</v>
      </c>
      <c r="C75" s="39"/>
      <c r="D75" s="22">
        <f t="shared" si="14"/>
      </c>
      <c r="E75" s="3"/>
      <c r="F75" s="23">
        <f t="shared" si="17"/>
      </c>
      <c r="G75" s="24">
        <f t="shared" si="18"/>
      </c>
      <c r="H75" s="9"/>
      <c r="I75" s="3">
        <f t="shared" si="15"/>
        <v>16</v>
      </c>
      <c r="J75" s="3">
        <f t="shared" si="16"/>
        <v>3600</v>
      </c>
      <c r="K75" s="26">
        <f t="shared" si="19"/>
      </c>
      <c r="L75" s="27">
        <f t="shared" si="20"/>
      </c>
      <c r="M75" s="23">
        <f t="shared" si="21"/>
      </c>
      <c r="N75" s="23">
        <f t="shared" si="22"/>
      </c>
      <c r="O75" s="23">
        <f t="shared" si="23"/>
      </c>
    </row>
    <row r="76" spans="1:15" ht="12.75">
      <c r="A76" s="3">
        <f t="shared" si="12"/>
        <v>17</v>
      </c>
      <c r="B76" s="18">
        <f t="shared" si="13"/>
        <v>3840</v>
      </c>
      <c r="C76" s="39"/>
      <c r="D76" s="22">
        <f t="shared" si="14"/>
      </c>
      <c r="E76" s="3"/>
      <c r="F76" s="23">
        <f t="shared" si="17"/>
      </c>
      <c r="G76" s="24">
        <f t="shared" si="18"/>
      </c>
      <c r="H76" s="9"/>
      <c r="I76" s="3">
        <f t="shared" si="15"/>
        <v>17</v>
      </c>
      <c r="J76" s="3">
        <f t="shared" si="16"/>
        <v>3840</v>
      </c>
      <c r="K76" s="26">
        <f t="shared" si="19"/>
      </c>
      <c r="L76" s="27">
        <f t="shared" si="20"/>
      </c>
      <c r="M76" s="23">
        <f t="shared" si="21"/>
      </c>
      <c r="N76" s="23">
        <f t="shared" si="22"/>
      </c>
      <c r="O76" s="23">
        <f t="shared" si="23"/>
      </c>
    </row>
    <row r="77" spans="1:15" ht="12.75">
      <c r="A77" s="3">
        <f t="shared" si="12"/>
        <v>18</v>
      </c>
      <c r="B77" s="18">
        <f t="shared" si="13"/>
        <v>4080</v>
      </c>
      <c r="C77" s="39"/>
      <c r="D77" s="22">
        <f t="shared" si="14"/>
      </c>
      <c r="E77" s="3"/>
      <c r="F77" s="23">
        <f t="shared" si="17"/>
      </c>
      <c r="G77" s="24">
        <f t="shared" si="18"/>
      </c>
      <c r="H77" s="9"/>
      <c r="I77" s="3">
        <f t="shared" si="15"/>
        <v>18</v>
      </c>
      <c r="J77" s="3">
        <f t="shared" si="16"/>
        <v>4080</v>
      </c>
      <c r="K77" s="25">
        <f>IF(C77="","",C77)</f>
      </c>
      <c r="L77" s="23">
        <f>IF(C77="","",(71.498068+94.593053*LOG(K77,10)+41.912053*POWER(LOG(K77,10),2)+9.8247004*POWER(LOG(K77,10),3)+0.28175407*POWER(LOG(K77,10),4)-1.1878455*POWER(LOG(K77,10),5)-0.18014349*POWER(LOG(K77,10),6)+0.14710899*POWER(LOG(K77,10),7)-0.017046845*POWER(LOG(K77,10),8)))</f>
      </c>
      <c r="M77" s="23">
        <f t="shared" si="21"/>
      </c>
      <c r="N77" s="23">
        <f t="shared" si="22"/>
      </c>
      <c r="O77" s="23">
        <f t="shared" si="23"/>
      </c>
    </row>
    <row r="78" spans="1:15" ht="12.75">
      <c r="A78" s="9"/>
      <c r="B78" s="9"/>
      <c r="C78" s="9"/>
      <c r="D78" s="9"/>
      <c r="E78" s="9"/>
      <c r="F78" s="9"/>
      <c r="G78" s="9"/>
      <c r="H78" s="9"/>
      <c r="I78" s="9"/>
      <c r="J78" s="9"/>
      <c r="K78" s="11"/>
      <c r="L78" s="9"/>
      <c r="M78" s="9"/>
      <c r="N78" s="12"/>
      <c r="O78" s="13"/>
    </row>
    <row r="79" spans="1:15" ht="12.75">
      <c r="A79" s="10" t="s">
        <v>30</v>
      </c>
      <c r="B79" s="9"/>
      <c r="C79" s="9"/>
      <c r="D79" s="9"/>
      <c r="E79" s="9"/>
      <c r="F79" s="9"/>
      <c r="G79" s="9"/>
      <c r="H79" s="9"/>
      <c r="I79" s="9"/>
      <c r="J79" s="9"/>
      <c r="K79" s="14" t="s">
        <v>31</v>
      </c>
      <c r="L79" s="15"/>
      <c r="M79" s="9"/>
      <c r="N79" s="12"/>
      <c r="O79" s="13"/>
    </row>
    <row r="80" spans="1:15" ht="12.75">
      <c r="A80" s="9"/>
      <c r="B80" s="9"/>
      <c r="C80" s="9"/>
      <c r="D80" s="9"/>
      <c r="E80" s="9"/>
      <c r="F80" s="9"/>
      <c r="G80" s="9"/>
      <c r="H80" s="9"/>
      <c r="I80" s="9"/>
      <c r="J80" s="16" t="s">
        <v>5</v>
      </c>
      <c r="K80" s="17">
        <f>IF(C77="","",(L77-L60)/J77)</f>
      </c>
      <c r="L80" s="9"/>
      <c r="M80" s="9"/>
      <c r="N80" s="12"/>
      <c r="O80" s="13"/>
    </row>
    <row r="81" spans="1:15" ht="12.75">
      <c r="A81" s="9"/>
      <c r="B81" s="9"/>
      <c r="C81" s="9"/>
      <c r="D81" s="9"/>
      <c r="E81" s="9"/>
      <c r="F81" s="9"/>
      <c r="G81" s="9"/>
      <c r="H81" s="9"/>
      <c r="I81" s="9"/>
      <c r="J81" s="16" t="s">
        <v>6</v>
      </c>
      <c r="K81" s="12">
        <f>IF(C60="","",L60)</f>
      </c>
      <c r="L81" s="15"/>
      <c r="M81" s="9"/>
      <c r="N81" s="12"/>
      <c r="O81" s="13"/>
    </row>
    <row r="82" spans="1:15" ht="12.75">
      <c r="A82" s="9"/>
      <c r="B82" s="9"/>
      <c r="C82" s="9"/>
      <c r="D82" s="9"/>
      <c r="E82" s="9"/>
      <c r="F82" s="9"/>
      <c r="G82" s="9"/>
      <c r="H82" s="9"/>
      <c r="I82" s="9"/>
      <c r="J82" s="9"/>
      <c r="K82" s="9"/>
      <c r="L82" s="13"/>
      <c r="M82" s="9"/>
      <c r="N82" s="12"/>
      <c r="O82" s="13"/>
    </row>
    <row r="83" spans="1:15" ht="12.75">
      <c r="A83" s="9"/>
      <c r="B83" s="9"/>
      <c r="C83" s="9"/>
      <c r="D83" s="9"/>
      <c r="E83" s="9"/>
      <c r="F83" s="9"/>
      <c r="G83" s="9"/>
      <c r="H83" s="9"/>
      <c r="I83" s="9"/>
      <c r="J83" s="11"/>
      <c r="K83" s="9"/>
      <c r="L83" s="9"/>
      <c r="M83" s="12"/>
      <c r="N83" s="13"/>
      <c r="O83" s="9"/>
    </row>
    <row r="84" spans="1:15" ht="12.75">
      <c r="A84" s="9"/>
      <c r="B84" s="9"/>
      <c r="C84" s="9"/>
      <c r="D84" s="9"/>
      <c r="E84" s="9"/>
      <c r="F84" s="9"/>
      <c r="G84" s="9"/>
      <c r="H84" s="9"/>
      <c r="I84" s="9"/>
      <c r="J84" s="9"/>
      <c r="K84" s="9"/>
      <c r="L84" s="9"/>
      <c r="M84" s="9"/>
      <c r="N84" s="9"/>
      <c r="O84" s="9"/>
    </row>
    <row r="85" spans="1:15" ht="12.75">
      <c r="A85" s="9"/>
      <c r="B85" s="9"/>
      <c r="C85" s="9"/>
      <c r="D85" s="9"/>
      <c r="E85" s="9"/>
      <c r="F85" s="9"/>
      <c r="G85" s="9"/>
      <c r="H85" s="9"/>
      <c r="I85" s="9"/>
      <c r="J85" s="9"/>
      <c r="K85" s="9"/>
      <c r="L85" s="9"/>
      <c r="M85" s="9"/>
      <c r="N85" s="9"/>
      <c r="O85" s="9"/>
    </row>
    <row r="86" spans="1:15" ht="12.75">
      <c r="A86" s="9"/>
      <c r="B86" s="9"/>
      <c r="C86" s="9"/>
      <c r="D86" s="9"/>
      <c r="E86" s="9"/>
      <c r="F86" s="9"/>
      <c r="G86" s="9"/>
      <c r="H86" s="9"/>
      <c r="I86" s="9"/>
      <c r="J86" s="9"/>
      <c r="K86" s="9"/>
      <c r="L86" s="9"/>
      <c r="M86" s="9"/>
      <c r="N86" s="9"/>
      <c r="O86" s="9"/>
    </row>
    <row r="87" spans="1:15" ht="12.75">
      <c r="A87" s="9"/>
      <c r="B87" s="9"/>
      <c r="C87" s="9"/>
      <c r="D87" s="9"/>
      <c r="E87" s="9"/>
      <c r="F87" s="9"/>
      <c r="G87" s="9"/>
      <c r="H87" s="9"/>
      <c r="I87" s="9"/>
      <c r="J87" s="9"/>
      <c r="K87" s="9"/>
      <c r="L87" s="9"/>
      <c r="M87" s="9"/>
      <c r="N87" s="9"/>
      <c r="O87" s="9"/>
    </row>
    <row r="88" spans="1:15" ht="12.75">
      <c r="A88" s="9"/>
      <c r="B88" s="9"/>
      <c r="C88" s="9"/>
      <c r="D88" s="9"/>
      <c r="E88" s="9"/>
      <c r="F88" s="9"/>
      <c r="G88" s="9"/>
      <c r="H88" s="9"/>
      <c r="I88" s="9"/>
      <c r="J88" s="9"/>
      <c r="K88" s="9"/>
      <c r="L88" s="9"/>
      <c r="M88" s="9"/>
      <c r="N88" s="9"/>
      <c r="O88" s="9"/>
    </row>
    <row r="89" spans="1:15" ht="12.75">
      <c r="A89" s="9"/>
      <c r="B89" s="9"/>
      <c r="C89" s="9"/>
      <c r="D89" s="9"/>
      <c r="E89" s="9"/>
      <c r="F89" s="9"/>
      <c r="G89" s="9"/>
      <c r="H89" s="9"/>
      <c r="I89" s="9"/>
      <c r="J89" s="9"/>
      <c r="K89" s="9"/>
      <c r="L89" s="9"/>
      <c r="M89" s="9"/>
      <c r="N89" s="9"/>
      <c r="O89" s="9"/>
    </row>
    <row r="90" spans="1:15" ht="12.75">
      <c r="A90" s="9"/>
      <c r="B90" s="9"/>
      <c r="C90" s="9"/>
      <c r="D90" s="9"/>
      <c r="E90" s="9"/>
      <c r="F90" s="9"/>
      <c r="G90" s="9"/>
      <c r="H90" s="9"/>
      <c r="I90" s="9"/>
      <c r="J90" s="9"/>
      <c r="K90" s="9"/>
      <c r="L90" s="9"/>
      <c r="M90" s="9"/>
      <c r="N90" s="9"/>
      <c r="O90" s="9"/>
    </row>
    <row r="91" spans="1:15" ht="12.75">
      <c r="A91" s="9"/>
      <c r="B91" s="9"/>
      <c r="C91" s="9"/>
      <c r="D91" s="9"/>
      <c r="E91" s="9"/>
      <c r="F91" s="9"/>
      <c r="G91" s="9"/>
      <c r="H91" s="9"/>
      <c r="I91" s="9"/>
      <c r="J91" s="9"/>
      <c r="K91" s="9"/>
      <c r="L91" s="9"/>
      <c r="M91" s="9"/>
      <c r="N91" s="9"/>
      <c r="O91" s="9"/>
    </row>
    <row r="92" spans="1:15" ht="12.75">
      <c r="A92" s="9"/>
      <c r="B92" s="9"/>
      <c r="C92" s="9"/>
      <c r="D92" s="9"/>
      <c r="E92" s="9"/>
      <c r="F92" s="9"/>
      <c r="G92" s="9"/>
      <c r="H92" s="9"/>
      <c r="I92" s="9"/>
      <c r="J92" s="9"/>
      <c r="K92" s="9"/>
      <c r="L92" s="9"/>
      <c r="M92" s="9"/>
      <c r="N92" s="9"/>
      <c r="O92" s="9"/>
    </row>
    <row r="93" spans="1:15" ht="12.75">
      <c r="A93" s="9"/>
      <c r="B93" s="9"/>
      <c r="C93" s="9"/>
      <c r="D93" s="9"/>
      <c r="E93" s="9"/>
      <c r="F93" s="9"/>
      <c r="G93" s="9"/>
      <c r="H93" s="9"/>
      <c r="I93" s="9"/>
      <c r="J93" s="9"/>
      <c r="K93" s="9"/>
      <c r="L93" s="9"/>
      <c r="M93" s="9"/>
      <c r="N93" s="9"/>
      <c r="O93" s="9"/>
    </row>
    <row r="94" spans="1:15" ht="12.75">
      <c r="A94" s="9"/>
      <c r="B94" s="9"/>
      <c r="C94" s="9"/>
      <c r="D94" s="9"/>
      <c r="E94" s="9"/>
      <c r="F94" s="9"/>
      <c r="G94" s="9"/>
      <c r="H94" s="9"/>
      <c r="I94" s="9"/>
      <c r="J94" s="9"/>
      <c r="K94" s="9"/>
      <c r="L94" s="9"/>
      <c r="M94" s="9"/>
      <c r="N94" s="9"/>
      <c r="O94" s="9"/>
    </row>
    <row r="95" spans="1:15" ht="12.75">
      <c r="A95" s="9"/>
      <c r="B95" s="9"/>
      <c r="C95" s="9"/>
      <c r="D95" s="9"/>
      <c r="E95" s="9"/>
      <c r="F95" s="9"/>
      <c r="G95" s="9"/>
      <c r="H95" s="9"/>
      <c r="I95" s="9"/>
      <c r="J95" s="9"/>
      <c r="K95" s="9"/>
      <c r="L95" s="9"/>
      <c r="M95" s="9"/>
      <c r="N95" s="9"/>
      <c r="O95" s="9"/>
    </row>
    <row r="96" spans="1:15" ht="12.75">
      <c r="A96" s="9"/>
      <c r="B96" s="9"/>
      <c r="C96" s="9"/>
      <c r="D96" s="9"/>
      <c r="E96" s="9"/>
      <c r="F96" s="9"/>
      <c r="G96" s="9"/>
      <c r="H96" s="9"/>
      <c r="I96" s="9"/>
      <c r="J96" s="9"/>
      <c r="K96" s="9"/>
      <c r="L96" s="9"/>
      <c r="M96" s="9"/>
      <c r="N96" s="9"/>
      <c r="O96" s="9"/>
    </row>
    <row r="97" spans="1:15" ht="12.75">
      <c r="A97" s="9"/>
      <c r="B97" s="9"/>
      <c r="C97" s="9"/>
      <c r="D97" s="9"/>
      <c r="E97" s="9"/>
      <c r="F97" s="9"/>
      <c r="G97" s="9"/>
      <c r="H97" s="9"/>
      <c r="I97" s="9"/>
      <c r="J97" s="9"/>
      <c r="K97" s="9"/>
      <c r="L97" s="9"/>
      <c r="M97" s="9"/>
      <c r="N97" s="9"/>
      <c r="O97" s="9"/>
    </row>
    <row r="98" spans="1:15" ht="12.75">
      <c r="A98" s="9"/>
      <c r="B98" s="9"/>
      <c r="C98" s="9"/>
      <c r="D98" s="9"/>
      <c r="E98" s="9"/>
      <c r="F98" s="9"/>
      <c r="G98" s="9"/>
      <c r="H98" s="9"/>
      <c r="I98" s="9"/>
      <c r="J98" s="9"/>
      <c r="K98" s="9"/>
      <c r="L98" s="9"/>
      <c r="M98" s="9"/>
      <c r="N98" s="9"/>
      <c r="O98" s="9"/>
    </row>
    <row r="99" spans="1:15" ht="12.75">
      <c r="A99" s="9"/>
      <c r="B99" s="9"/>
      <c r="C99" s="9"/>
      <c r="D99" s="9"/>
      <c r="E99" s="9"/>
      <c r="F99" s="9"/>
      <c r="G99" s="9"/>
      <c r="H99" s="9"/>
      <c r="I99" s="9"/>
      <c r="J99" s="9"/>
      <c r="K99" s="9"/>
      <c r="L99" s="9"/>
      <c r="M99" s="9"/>
      <c r="N99" s="9"/>
      <c r="O99" s="9"/>
    </row>
    <row r="100" spans="1:15" ht="12.75">
      <c r="A100" s="9"/>
      <c r="B100" s="9"/>
      <c r="C100" s="9"/>
      <c r="D100" s="9"/>
      <c r="E100" s="9"/>
      <c r="F100" s="9"/>
      <c r="G100" s="9"/>
      <c r="H100" s="9"/>
      <c r="I100" s="9"/>
      <c r="J100" s="9"/>
      <c r="K100" s="9"/>
      <c r="L100" s="9"/>
      <c r="M100" s="9"/>
      <c r="N100" s="9"/>
      <c r="O100" s="9"/>
    </row>
    <row r="101" spans="1:15" ht="12.75">
      <c r="A101" s="9"/>
      <c r="B101" s="9"/>
      <c r="C101" s="9"/>
      <c r="D101" s="9"/>
      <c r="E101" s="9"/>
      <c r="F101" s="9"/>
      <c r="G101" s="9"/>
      <c r="H101" s="9"/>
      <c r="I101" s="9"/>
      <c r="J101" s="9"/>
      <c r="K101" s="9"/>
      <c r="L101" s="9"/>
      <c r="M101" s="9"/>
      <c r="N101" s="9"/>
      <c r="O101" s="9"/>
    </row>
    <row r="102" spans="1:15" ht="12.75">
      <c r="A102" s="9"/>
      <c r="B102" s="9"/>
      <c r="C102" s="9"/>
      <c r="D102" s="9"/>
      <c r="E102" s="9"/>
      <c r="F102" s="9"/>
      <c r="G102" s="9"/>
      <c r="H102" s="9"/>
      <c r="I102" s="9"/>
      <c r="J102" s="9"/>
      <c r="K102" s="9"/>
      <c r="L102" s="9"/>
      <c r="M102" s="9"/>
      <c r="N102" s="9"/>
      <c r="O102" s="9"/>
    </row>
    <row r="103" spans="1:15" ht="12.75">
      <c r="A103" s="10" t="s">
        <v>42</v>
      </c>
      <c r="B103" s="9"/>
      <c r="C103" s="9"/>
      <c r="D103" s="9"/>
      <c r="E103" s="9"/>
      <c r="F103" s="9"/>
      <c r="G103" s="9"/>
      <c r="H103" s="9"/>
      <c r="I103" s="9"/>
      <c r="J103" s="9"/>
      <c r="K103" s="9"/>
      <c r="L103" s="9"/>
      <c r="M103" s="9"/>
      <c r="N103" s="9"/>
      <c r="O103" s="9"/>
    </row>
    <row r="104" spans="1:15" ht="12.75">
      <c r="A104" s="9"/>
      <c r="B104" s="9"/>
      <c r="C104" s="9"/>
      <c r="D104" s="9"/>
      <c r="E104" s="9"/>
      <c r="F104" s="9"/>
      <c r="G104" s="9"/>
      <c r="H104" s="9"/>
      <c r="I104" s="9"/>
      <c r="J104" s="9"/>
      <c r="K104" s="9"/>
      <c r="L104" s="9"/>
      <c r="M104" s="9"/>
      <c r="N104" s="9"/>
      <c r="O104" s="9"/>
    </row>
    <row r="105" spans="1:15" ht="12.75">
      <c r="A105" s="9"/>
      <c r="B105" s="9"/>
      <c r="C105" s="9"/>
      <c r="D105" s="9"/>
      <c r="E105" s="9"/>
      <c r="F105" s="9"/>
      <c r="G105" s="9"/>
      <c r="H105" s="9"/>
      <c r="I105" s="9"/>
      <c r="J105" s="9"/>
      <c r="K105" s="9"/>
      <c r="L105" s="9"/>
      <c r="M105" s="9"/>
      <c r="N105" s="9"/>
      <c r="O105" s="9"/>
    </row>
    <row r="106" spans="1:15" ht="12.75">
      <c r="A106" s="9"/>
      <c r="B106" s="9"/>
      <c r="C106" s="9"/>
      <c r="D106" s="9"/>
      <c r="E106" s="9"/>
      <c r="F106" s="9"/>
      <c r="G106" s="9"/>
      <c r="H106" s="9"/>
      <c r="I106" s="9"/>
      <c r="J106" s="9"/>
      <c r="K106" s="9"/>
      <c r="L106" s="9"/>
      <c r="M106" s="9"/>
      <c r="N106" s="9"/>
      <c r="O106" s="9"/>
    </row>
    <row r="107" spans="1:15" ht="12.75">
      <c r="A107" s="9"/>
      <c r="B107" s="9"/>
      <c r="C107" s="9"/>
      <c r="D107" s="9"/>
      <c r="E107" s="9"/>
      <c r="F107" s="9"/>
      <c r="G107" s="9"/>
      <c r="H107" s="9"/>
      <c r="I107" s="9"/>
      <c r="J107" s="9"/>
      <c r="K107" s="9"/>
      <c r="L107" s="9"/>
      <c r="M107" s="9"/>
      <c r="N107" s="9"/>
      <c r="O107" s="9"/>
    </row>
    <row r="108" spans="1:15" ht="12.75">
      <c r="A108" s="9"/>
      <c r="B108" s="9"/>
      <c r="C108" s="9"/>
      <c r="D108" s="9"/>
      <c r="E108" s="9"/>
      <c r="F108" s="9"/>
      <c r="G108" s="9"/>
      <c r="H108" s="9"/>
      <c r="I108" s="9"/>
      <c r="J108" s="9"/>
      <c r="K108" s="9"/>
      <c r="L108" s="9"/>
      <c r="M108" s="9"/>
      <c r="N108" s="9"/>
      <c r="O108" s="9"/>
    </row>
    <row r="109" spans="1:15" ht="12.75">
      <c r="A109" s="9"/>
      <c r="B109" s="9"/>
      <c r="C109" s="9"/>
      <c r="D109" s="9"/>
      <c r="E109" s="9"/>
      <c r="F109" s="9"/>
      <c r="G109" s="9"/>
      <c r="H109" s="9"/>
      <c r="I109" s="9"/>
      <c r="J109" s="9"/>
      <c r="K109" s="9"/>
      <c r="L109" s="9"/>
      <c r="M109" s="9"/>
      <c r="N109" s="9"/>
      <c r="O109" s="9"/>
    </row>
    <row r="110" spans="1:15" ht="12.75">
      <c r="A110" s="9"/>
      <c r="B110" s="9"/>
      <c r="C110" s="9"/>
      <c r="D110" s="9"/>
      <c r="E110" s="9"/>
      <c r="F110" s="9"/>
      <c r="G110" s="9"/>
      <c r="H110" s="9"/>
      <c r="I110" s="9"/>
      <c r="J110" s="9"/>
      <c r="K110" s="9"/>
      <c r="L110" s="9"/>
      <c r="M110" s="9"/>
      <c r="N110" s="9"/>
      <c r="O110" s="9"/>
    </row>
    <row r="111" spans="1:15" ht="12.75">
      <c r="A111" s="9"/>
      <c r="B111" s="9"/>
      <c r="C111" s="9"/>
      <c r="D111" s="9"/>
      <c r="E111" s="9"/>
      <c r="F111" s="9"/>
      <c r="G111" s="9"/>
      <c r="H111" s="9"/>
      <c r="I111" s="9"/>
      <c r="J111" s="9"/>
      <c r="K111" s="9"/>
      <c r="L111" s="9"/>
      <c r="M111" s="9"/>
      <c r="N111" s="9"/>
      <c r="O111" s="9"/>
    </row>
    <row r="112" spans="1:15" ht="12.75">
      <c r="A112" s="9"/>
      <c r="B112" s="9"/>
      <c r="C112" s="9"/>
      <c r="D112" s="9"/>
      <c r="E112" s="9"/>
      <c r="F112" s="9"/>
      <c r="G112" s="9"/>
      <c r="H112" s="9"/>
      <c r="I112" s="9"/>
      <c r="J112" s="9"/>
      <c r="K112" s="9"/>
      <c r="L112" s="9"/>
      <c r="M112" s="9"/>
      <c r="N112" s="9"/>
      <c r="O112" s="9"/>
    </row>
    <row r="113" spans="1:15" ht="12.75">
      <c r="A113" s="9"/>
      <c r="B113" s="9"/>
      <c r="C113" s="9"/>
      <c r="D113" s="9"/>
      <c r="E113" s="9"/>
      <c r="F113" s="9"/>
      <c r="G113" s="9"/>
      <c r="H113" s="9"/>
      <c r="I113" s="9"/>
      <c r="J113" s="9"/>
      <c r="K113" s="9"/>
      <c r="L113" s="9"/>
      <c r="M113" s="9"/>
      <c r="N113" s="9"/>
      <c r="O113" s="9"/>
    </row>
    <row r="114" spans="1:15" ht="12.75">
      <c r="A114" s="9"/>
      <c r="B114" s="9"/>
      <c r="C114" s="9"/>
      <c r="D114" s="9"/>
      <c r="E114" s="9"/>
      <c r="F114" s="9"/>
      <c r="G114" s="9"/>
      <c r="H114" s="9"/>
      <c r="I114" s="9"/>
      <c r="J114" s="9"/>
      <c r="K114" s="9"/>
      <c r="L114" s="9"/>
      <c r="M114" s="9"/>
      <c r="N114" s="9"/>
      <c r="O114" s="9"/>
    </row>
    <row r="115" spans="1:15" ht="12.75">
      <c r="A115" s="9"/>
      <c r="B115" s="9"/>
      <c r="C115" s="9"/>
      <c r="D115" s="9"/>
      <c r="E115" s="9"/>
      <c r="F115" s="9"/>
      <c r="G115" s="9"/>
      <c r="H115" s="9"/>
      <c r="I115" s="9"/>
      <c r="J115" s="9"/>
      <c r="K115" s="9"/>
      <c r="L115" s="9"/>
      <c r="M115" s="9"/>
      <c r="N115" s="9"/>
      <c r="O115" s="9"/>
    </row>
    <row r="116" spans="1:15" ht="12.75">
      <c r="A116" s="9"/>
      <c r="B116" s="9"/>
      <c r="C116" s="9"/>
      <c r="D116" s="9"/>
      <c r="E116" s="9"/>
      <c r="F116" s="9"/>
      <c r="G116" s="9"/>
      <c r="H116" s="9"/>
      <c r="I116" s="9"/>
      <c r="J116" s="9"/>
      <c r="K116" s="9"/>
      <c r="L116" s="9"/>
      <c r="M116" s="9"/>
      <c r="N116" s="9"/>
      <c r="O116" s="9"/>
    </row>
    <row r="117" spans="1:15" ht="12.75">
      <c r="A117" s="9"/>
      <c r="B117" s="9"/>
      <c r="C117" s="9"/>
      <c r="D117" s="9"/>
      <c r="E117" s="9"/>
      <c r="F117" s="9"/>
      <c r="G117" s="9"/>
      <c r="H117" s="9"/>
      <c r="I117" s="9"/>
      <c r="J117" s="9"/>
      <c r="K117" s="9"/>
      <c r="L117" s="9"/>
      <c r="M117" s="9"/>
      <c r="N117" s="9"/>
      <c r="O117" s="9"/>
    </row>
    <row r="118" spans="1:15" ht="12.75">
      <c r="A118" s="9"/>
      <c r="B118" s="9"/>
      <c r="C118" s="9"/>
      <c r="D118" s="9"/>
      <c r="E118" s="9"/>
      <c r="F118" s="9"/>
      <c r="G118" s="9"/>
      <c r="H118" s="9"/>
      <c r="I118" s="9"/>
      <c r="J118" s="9"/>
      <c r="K118" s="9"/>
      <c r="L118" s="9"/>
      <c r="M118" s="9"/>
      <c r="N118" s="9"/>
      <c r="O118" s="9"/>
    </row>
    <row r="119" spans="1:15" ht="12.75">
      <c r="A119" s="9"/>
      <c r="B119" s="9"/>
      <c r="C119" s="9"/>
      <c r="D119" s="9"/>
      <c r="E119" s="9"/>
      <c r="F119" s="9"/>
      <c r="G119" s="9"/>
      <c r="H119" s="9"/>
      <c r="I119" s="9"/>
      <c r="J119" s="9"/>
      <c r="K119" s="9"/>
      <c r="L119" s="9"/>
      <c r="M119" s="9"/>
      <c r="N119" s="9"/>
      <c r="O119" s="9"/>
    </row>
    <row r="120" spans="1:15" ht="12.75">
      <c r="A120" s="9"/>
      <c r="B120" s="9"/>
      <c r="C120" s="9"/>
      <c r="D120" s="9"/>
      <c r="E120" s="9"/>
      <c r="F120" s="9"/>
      <c r="G120" s="9"/>
      <c r="H120" s="9"/>
      <c r="I120" s="9"/>
      <c r="J120" s="9"/>
      <c r="K120" s="9"/>
      <c r="L120" s="9"/>
      <c r="M120" s="9"/>
      <c r="N120" s="9"/>
      <c r="O120" s="9"/>
    </row>
    <row r="121" spans="1:15" ht="12.75">
      <c r="A121" s="9"/>
      <c r="B121" s="9"/>
      <c r="C121" s="9"/>
      <c r="D121" s="9"/>
      <c r="E121" s="9"/>
      <c r="F121" s="9"/>
      <c r="G121" s="9"/>
      <c r="H121" s="9"/>
      <c r="I121" s="9"/>
      <c r="J121" s="9"/>
      <c r="K121" s="9"/>
      <c r="L121" s="9"/>
      <c r="M121" s="9"/>
      <c r="N121" s="9"/>
      <c r="O121" s="9"/>
    </row>
    <row r="122" spans="1:15" ht="12.75">
      <c r="A122" s="9"/>
      <c r="B122" s="9"/>
      <c r="C122" s="9"/>
      <c r="D122" s="9"/>
      <c r="E122" s="9"/>
      <c r="F122" s="9"/>
      <c r="G122" s="9"/>
      <c r="H122" s="9"/>
      <c r="I122" s="9"/>
      <c r="J122" s="9"/>
      <c r="K122" s="9"/>
      <c r="L122" s="9"/>
      <c r="M122" s="9"/>
      <c r="N122" s="9"/>
      <c r="O122" s="9"/>
    </row>
    <row r="123" spans="1:15" ht="12.75">
      <c r="A123" s="9"/>
      <c r="B123" s="9"/>
      <c r="C123" s="9"/>
      <c r="D123" s="9"/>
      <c r="E123" s="9"/>
      <c r="F123" s="9"/>
      <c r="G123" s="9"/>
      <c r="H123" s="9"/>
      <c r="I123" s="9"/>
      <c r="J123" s="9"/>
      <c r="K123" s="9"/>
      <c r="L123" s="9"/>
      <c r="M123" s="9"/>
      <c r="N123" s="9"/>
      <c r="O123" s="9"/>
    </row>
    <row r="124" spans="1:15" ht="12.75">
      <c r="A124" s="9"/>
      <c r="B124" s="9"/>
      <c r="C124" s="9"/>
      <c r="D124" s="9"/>
      <c r="E124" s="9"/>
      <c r="F124" s="9"/>
      <c r="G124" s="9"/>
      <c r="H124" s="9"/>
      <c r="I124" s="9"/>
      <c r="J124" s="9"/>
      <c r="K124" s="9"/>
      <c r="L124" s="9"/>
      <c r="M124" s="9"/>
      <c r="N124" s="9"/>
      <c r="O124" s="9"/>
    </row>
    <row r="132" spans="1:15" ht="12.75">
      <c r="A132" s="9"/>
      <c r="B132" s="9"/>
      <c r="C132" s="9"/>
      <c r="D132" s="9"/>
      <c r="E132" s="31"/>
      <c r="F132" s="31"/>
      <c r="G132" s="31"/>
      <c r="H132" s="31"/>
      <c r="I132" s="31"/>
      <c r="J132" s="31"/>
      <c r="K132" s="31"/>
      <c r="L132" s="31"/>
      <c r="M132" s="31"/>
      <c r="N132" s="31"/>
      <c r="O132" s="31"/>
    </row>
    <row r="133" spans="1:15" ht="12.75">
      <c r="A133" s="29" t="s">
        <v>39</v>
      </c>
      <c r="B133" s="9"/>
      <c r="C133" s="9"/>
      <c r="D133" s="9"/>
      <c r="E133" s="31"/>
      <c r="F133" s="31"/>
      <c r="G133" s="31"/>
      <c r="H133" s="31"/>
      <c r="I133" s="31"/>
      <c r="J133" s="31"/>
      <c r="K133" s="31"/>
      <c r="L133" s="31"/>
      <c r="M133" s="31"/>
      <c r="N133" s="31"/>
      <c r="O133" s="31"/>
    </row>
    <row r="134" spans="1:15" ht="12.75">
      <c r="A134" s="9"/>
      <c r="B134" s="9" t="s">
        <v>40</v>
      </c>
      <c r="C134" s="9"/>
      <c r="D134" s="9"/>
      <c r="E134" s="31"/>
      <c r="F134" s="31"/>
      <c r="G134" s="31"/>
      <c r="H134" s="31"/>
      <c r="I134" s="31"/>
      <c r="J134" s="31"/>
      <c r="K134" s="31"/>
      <c r="L134" s="31"/>
      <c r="M134" s="31"/>
      <c r="N134" s="31"/>
      <c r="O134" s="31"/>
    </row>
    <row r="135" spans="1:15" ht="12.75">
      <c r="A135" s="9" t="s">
        <v>34</v>
      </c>
      <c r="B135" s="19">
        <f>IF(C77="","",(ABS('4.1.6.1 Luminance range'!C9-'4.1.6.1 Luminance range'!D9))/(MIN('4.1.6.1 Luminance range'!C9:'4.1.6.1 Luminance range'!D9))*100)</f>
      </c>
      <c r="C135" s="9"/>
      <c r="D135" s="9"/>
      <c r="E135" s="31"/>
      <c r="F135" s="31"/>
      <c r="G135" s="31"/>
      <c r="H135" s="31"/>
      <c r="I135" s="31"/>
      <c r="J135" s="31"/>
      <c r="K135" s="31"/>
      <c r="L135" s="31"/>
      <c r="M135" s="31"/>
      <c r="N135" s="31"/>
      <c r="O135" s="31"/>
    </row>
    <row r="136" spans="1:15" ht="12.75">
      <c r="A136" s="9" t="s">
        <v>36</v>
      </c>
      <c r="B136" s="19">
        <f>IF(C60="","",(ABS('4.1.6.1 Luminance range'!C10-'4.1.6.1 Luminance range'!D10))/(MIN('4.1.6.1 Luminance range'!C10:'4.1.6.1 Luminance range'!D10))*100)</f>
      </c>
      <c r="C136" s="9"/>
      <c r="D136" s="9"/>
      <c r="E136" s="31"/>
      <c r="F136" s="31"/>
      <c r="G136" s="31"/>
      <c r="H136" s="31"/>
      <c r="I136" s="31"/>
      <c r="J136" s="31"/>
      <c r="K136" s="31"/>
      <c r="L136" s="31"/>
      <c r="M136" s="31"/>
      <c r="N136" s="31"/>
      <c r="O136" s="31"/>
    </row>
    <row r="137" spans="1:15" ht="12.75">
      <c r="A137" s="9"/>
      <c r="B137" s="9"/>
      <c r="C137" s="9"/>
      <c r="D137" s="9"/>
      <c r="E137" s="31"/>
      <c r="F137" s="31"/>
      <c r="G137" s="31"/>
      <c r="H137" s="31"/>
      <c r="I137" s="31"/>
      <c r="J137" s="31"/>
      <c r="K137" s="31"/>
      <c r="L137" s="31"/>
      <c r="M137" s="31"/>
      <c r="N137" s="31"/>
      <c r="O137" s="31"/>
    </row>
  </sheetData>
  <printOptions/>
  <pageMargins left="0.75" right="0.75" top="0.47" bottom="0.49" header="0.5" footer="0.5"/>
  <pageSetup horizontalDpi="600" verticalDpi="600" orientation="portrait" paperSize="9" r:id="rId2"/>
  <rowBreaks count="2" manualBreakCount="2">
    <brk id="54" max="255" man="1"/>
    <brk id="102" max="255" man="1"/>
  </rowBreaks>
  <drawing r:id="rId1"/>
</worksheet>
</file>

<file path=xl/worksheets/sheet4.xml><?xml version="1.0" encoding="utf-8"?>
<worksheet xmlns="http://schemas.openxmlformats.org/spreadsheetml/2006/main" xmlns:r="http://schemas.openxmlformats.org/officeDocument/2006/relationships">
  <dimension ref="A1:I24"/>
  <sheetViews>
    <sheetView workbookViewId="0" topLeftCell="A1">
      <selection activeCell="A1" sqref="A1"/>
    </sheetView>
  </sheetViews>
  <sheetFormatPr defaultColWidth="11.28125" defaultRowHeight="12.75"/>
  <cols>
    <col min="1" max="1" width="12.57421875" style="0" customWidth="1"/>
    <col min="2" max="2" width="9.28125" style="0" customWidth="1"/>
    <col min="3" max="3" width="9.57421875" style="0" customWidth="1"/>
    <col min="4" max="4" width="8.00390625" style="0" customWidth="1"/>
    <col min="5" max="6" width="9.140625" style="0" customWidth="1"/>
    <col min="7" max="7" width="7.28125" style="0" customWidth="1"/>
    <col min="8" max="8" width="7.140625" style="0" customWidth="1"/>
    <col min="9" max="16384" width="9.140625" style="0" customWidth="1"/>
  </cols>
  <sheetData>
    <row r="1" ht="12.75">
      <c r="A1" s="35" t="s">
        <v>46</v>
      </c>
    </row>
    <row r="2" s="31" customFormat="1" ht="12.75">
      <c r="A2" s="38"/>
    </row>
    <row r="3" spans="1:9" ht="12.75">
      <c r="A3" s="10"/>
      <c r="B3" s="9"/>
      <c r="C3" s="9"/>
      <c r="D3" s="9"/>
      <c r="E3" s="9"/>
      <c r="F3" s="9"/>
      <c r="G3" s="9"/>
      <c r="H3" s="9"/>
      <c r="I3" s="9"/>
    </row>
    <row r="4" spans="1:9" ht="12.75">
      <c r="A4" s="9" t="s">
        <v>26</v>
      </c>
      <c r="B4" s="9"/>
      <c r="C4" s="9"/>
      <c r="D4" s="9"/>
      <c r="E4" s="9"/>
      <c r="F4" s="9"/>
      <c r="G4" s="9"/>
      <c r="H4" s="9"/>
      <c r="I4" s="9"/>
    </row>
    <row r="5" spans="1:9" ht="12.75">
      <c r="A5" s="9" t="s">
        <v>21</v>
      </c>
      <c r="B5" s="9"/>
      <c r="C5" s="9"/>
      <c r="D5" s="9"/>
      <c r="E5" s="9"/>
      <c r="F5" s="9"/>
      <c r="G5" s="9"/>
      <c r="H5" s="9"/>
      <c r="I5" s="9"/>
    </row>
    <row r="6" spans="1:9" ht="12.75">
      <c r="A6" s="9"/>
      <c r="B6" s="42" t="s">
        <v>11</v>
      </c>
      <c r="C6" s="42"/>
      <c r="D6" s="9"/>
      <c r="E6" s="9"/>
      <c r="F6" s="9"/>
      <c r="G6" s="9"/>
      <c r="H6" s="9"/>
      <c r="I6" s="9"/>
    </row>
    <row r="7" spans="1:9" ht="12.75">
      <c r="A7" s="9"/>
      <c r="B7" s="8" t="s">
        <v>12</v>
      </c>
      <c r="C7" s="8" t="s">
        <v>13</v>
      </c>
      <c r="D7" s="9"/>
      <c r="E7" s="9"/>
      <c r="F7" s="9"/>
      <c r="G7" s="16" t="s">
        <v>12</v>
      </c>
      <c r="H7" s="16" t="s">
        <v>13</v>
      </c>
      <c r="I7" s="9"/>
    </row>
    <row r="8" spans="1:9" ht="12.75">
      <c r="A8" s="9" t="s">
        <v>14</v>
      </c>
      <c r="B8" s="41"/>
      <c r="C8" s="41"/>
      <c r="D8" s="9" t="s">
        <v>23</v>
      </c>
      <c r="E8" s="9" t="s">
        <v>15</v>
      </c>
      <c r="F8" s="9"/>
      <c r="G8" s="30">
        <f>IF(B12="","",(MAX(B8:B12)-MIN(B8:B12))/(B10)*100)</f>
      </c>
      <c r="H8" s="30">
        <f>IF(C12="","",(MAX(C8:C12)-MIN(C8:C12))/(C10)*100)</f>
      </c>
      <c r="I8" s="9" t="s">
        <v>16</v>
      </c>
    </row>
    <row r="9" spans="1:9" ht="12.75">
      <c r="A9" s="9" t="s">
        <v>17</v>
      </c>
      <c r="B9" s="41"/>
      <c r="C9" s="41"/>
      <c r="D9" s="9" t="s">
        <v>23</v>
      </c>
      <c r="E9" s="9"/>
      <c r="F9" s="9"/>
      <c r="G9" s="30"/>
      <c r="H9" s="30"/>
      <c r="I9" s="9"/>
    </row>
    <row r="10" spans="1:9" ht="12.75">
      <c r="A10" s="9" t="s">
        <v>18</v>
      </c>
      <c r="B10" s="41"/>
      <c r="C10" s="41"/>
      <c r="D10" s="9" t="s">
        <v>23</v>
      </c>
      <c r="E10" s="9"/>
      <c r="F10" s="9"/>
      <c r="G10" s="9"/>
      <c r="H10" s="9"/>
      <c r="I10" s="9"/>
    </row>
    <row r="11" spans="1:9" ht="12.75">
      <c r="A11" s="9" t="s">
        <v>19</v>
      </c>
      <c r="B11" s="41"/>
      <c r="C11" s="41"/>
      <c r="D11" s="9" t="s">
        <v>23</v>
      </c>
      <c r="E11" s="9"/>
      <c r="F11" s="9"/>
      <c r="G11" s="9"/>
      <c r="H11" s="9"/>
      <c r="I11" s="9"/>
    </row>
    <row r="12" spans="1:9" ht="12.75">
      <c r="A12" s="9" t="s">
        <v>20</v>
      </c>
      <c r="B12" s="41"/>
      <c r="C12" s="41"/>
      <c r="D12" s="9" t="s">
        <v>23</v>
      </c>
      <c r="E12" s="9"/>
      <c r="F12" s="9"/>
      <c r="G12" s="9"/>
      <c r="H12" s="9"/>
      <c r="I12" s="9"/>
    </row>
    <row r="13" spans="1:9" ht="12.75">
      <c r="A13" s="9"/>
      <c r="B13" s="9"/>
      <c r="C13" s="9"/>
      <c r="D13" s="9"/>
      <c r="E13" s="9"/>
      <c r="F13" s="9"/>
      <c r="G13" s="9"/>
      <c r="H13" s="9"/>
      <c r="I13" s="9"/>
    </row>
    <row r="14" spans="1:9" ht="12.75">
      <c r="A14" s="9"/>
      <c r="B14" s="9"/>
      <c r="C14" s="9"/>
      <c r="D14" s="9"/>
      <c r="E14" s="9"/>
      <c r="F14" s="9"/>
      <c r="G14" s="9"/>
      <c r="H14" s="9"/>
      <c r="I14" s="9"/>
    </row>
    <row r="15" spans="1:9" ht="12.75">
      <c r="A15" s="9" t="s">
        <v>26</v>
      </c>
      <c r="B15" s="9"/>
      <c r="C15" s="9"/>
      <c r="D15" s="9"/>
      <c r="E15" s="9"/>
      <c r="F15" s="9"/>
      <c r="G15" s="9"/>
      <c r="H15" s="9"/>
      <c r="I15" s="9"/>
    </row>
    <row r="16" spans="1:9" ht="12.75">
      <c r="A16" s="9" t="s">
        <v>22</v>
      </c>
      <c r="B16" s="9"/>
      <c r="C16" s="9"/>
      <c r="D16" s="9"/>
      <c r="E16" s="9"/>
      <c r="F16" s="9"/>
      <c r="G16" s="9"/>
      <c r="H16" s="9"/>
      <c r="I16" s="9"/>
    </row>
    <row r="17" spans="1:9" ht="12.75">
      <c r="A17" s="9"/>
      <c r="B17" s="42" t="s">
        <v>11</v>
      </c>
      <c r="C17" s="42"/>
      <c r="D17" s="9"/>
      <c r="E17" s="9"/>
      <c r="F17" s="9"/>
      <c r="G17" s="9"/>
      <c r="H17" s="9"/>
      <c r="I17" s="9"/>
    </row>
    <row r="18" spans="1:9" ht="12.75">
      <c r="A18" s="9"/>
      <c r="B18" s="8" t="s">
        <v>12</v>
      </c>
      <c r="C18" s="8" t="s">
        <v>13</v>
      </c>
      <c r="D18" s="9"/>
      <c r="E18" s="9"/>
      <c r="F18" s="9"/>
      <c r="G18" s="16" t="s">
        <v>12</v>
      </c>
      <c r="H18" s="16" t="s">
        <v>13</v>
      </c>
      <c r="I18" s="9"/>
    </row>
    <row r="19" spans="1:9" ht="12.75">
      <c r="A19" s="9" t="s">
        <v>14</v>
      </c>
      <c r="B19" s="40"/>
      <c r="C19" s="40"/>
      <c r="D19" s="9" t="s">
        <v>23</v>
      </c>
      <c r="E19" s="9" t="s">
        <v>15</v>
      </c>
      <c r="F19" s="9"/>
      <c r="G19" s="30">
        <f>IF(B23="","",(MAX(B19:B23)-MIN(B19:B23))/(B21)*100)</f>
      </c>
      <c r="H19" s="30">
        <f>IF(C23="","",(MAX(C19:C23)-MIN(C19:C23))/(C21)*100)</f>
      </c>
      <c r="I19" s="9" t="s">
        <v>16</v>
      </c>
    </row>
    <row r="20" spans="1:9" ht="12.75">
      <c r="A20" s="9" t="s">
        <v>17</v>
      </c>
      <c r="B20" s="40"/>
      <c r="C20" s="40"/>
      <c r="D20" s="9" t="s">
        <v>23</v>
      </c>
      <c r="E20" s="9"/>
      <c r="F20" s="9"/>
      <c r="G20" s="30"/>
      <c r="H20" s="30"/>
      <c r="I20" s="9"/>
    </row>
    <row r="21" spans="1:9" ht="12.75">
      <c r="A21" s="9" t="s">
        <v>18</v>
      </c>
      <c r="B21" s="40"/>
      <c r="C21" s="40"/>
      <c r="D21" s="9" t="s">
        <v>23</v>
      </c>
      <c r="E21" s="9"/>
      <c r="F21" s="9"/>
      <c r="G21" s="9"/>
      <c r="H21" s="9"/>
      <c r="I21" s="9"/>
    </row>
    <row r="22" spans="1:9" ht="12.75">
      <c r="A22" s="9" t="s">
        <v>19</v>
      </c>
      <c r="B22" s="40"/>
      <c r="C22" s="40"/>
      <c r="D22" s="9" t="s">
        <v>23</v>
      </c>
      <c r="E22" s="9"/>
      <c r="F22" s="9"/>
      <c r="G22" s="9"/>
      <c r="H22" s="9"/>
      <c r="I22" s="9"/>
    </row>
    <row r="23" spans="1:9" ht="12.75">
      <c r="A23" s="9" t="s">
        <v>20</v>
      </c>
      <c r="B23" s="40"/>
      <c r="C23" s="40"/>
      <c r="D23" s="9" t="s">
        <v>23</v>
      </c>
      <c r="E23" s="9"/>
      <c r="F23" s="9"/>
      <c r="G23" s="9"/>
      <c r="H23" s="9"/>
      <c r="I23" s="9"/>
    </row>
    <row r="24" spans="1:9" ht="12.75">
      <c r="A24" s="9"/>
      <c r="B24" s="9"/>
      <c r="C24" s="9"/>
      <c r="D24" s="9"/>
      <c r="E24" s="9"/>
      <c r="F24" s="9"/>
      <c r="G24" s="9"/>
      <c r="H24" s="9"/>
      <c r="I24" s="9"/>
    </row>
  </sheetData>
  <sheetProtection sheet="1" objects="1" scenarios="1"/>
  <mergeCells count="2">
    <mergeCell ref="B6:C6"/>
    <mergeCell ref="B17:C17"/>
  </mergeCells>
  <printOptions/>
  <pageMargins left="0.75" right="0.51"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 St Radboud/ LRCB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 check</dc:title>
  <dc:subject>Monitor check</dc:subject>
  <dc:creator>Tanya Geertse</dc:creator>
  <cp:keywords/>
  <dc:description>Corrected version d.d. 13-10-2004 by Luuk Oostveen</dc:description>
  <cp:lastModifiedBy>UGAP</cp:lastModifiedBy>
  <cp:lastPrinted>2002-11-05T10:44:33Z</cp:lastPrinted>
  <dcterms:created xsi:type="dcterms:W3CDTF">2002-10-28T10:28:23Z</dcterms:created>
  <dcterms:modified xsi:type="dcterms:W3CDTF">2006-09-27T08:00:07Z</dcterms:modified>
  <cp:category/>
  <cp:version/>
  <cp:contentType/>
  <cp:contentStatus/>
</cp:coreProperties>
</file>